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30.12.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Urząd Gminy</author>
  </authors>
  <commentList>
    <comment ref="C45" authorId="0">
      <text>
        <r>
          <rPr>
            <b/>
            <sz val="8"/>
            <rFont val="Tahoma"/>
            <family val="0"/>
          </rPr>
          <t>Urząd Gminy:</t>
        </r>
        <r>
          <rPr>
            <sz val="8"/>
            <rFont val="Tahoma"/>
            <family val="0"/>
          </rPr>
          <t xml:space="preserve">
Trzeba na sesji dodać i Podgórzu</t>
        </r>
      </text>
    </comment>
  </commentList>
</comments>
</file>

<file path=xl/sharedStrings.xml><?xml version="1.0" encoding="utf-8"?>
<sst xmlns="http://schemas.openxmlformats.org/spreadsheetml/2006/main" count="73" uniqueCount="73">
  <si>
    <t>L.p.</t>
  </si>
  <si>
    <t>Nazwa i lokalizacja zadania inwestycyjnego</t>
  </si>
  <si>
    <t>Planowane nakłady inwestycyjne w 2008r.</t>
  </si>
  <si>
    <t>Razem dział (010)</t>
  </si>
  <si>
    <t xml:space="preserve">Budowa kanalizacji sanitarnej Brodnica -  Gorczenica - Kominy </t>
  </si>
  <si>
    <t>Budowa kanalizacji sanitarnej w Karbowie(ul. Irysowa, Krokusowa, Sasankowa, Makowa, Hiacyntowa, Chryzantemowa, Liliowa, Goździkowa, Fiołkowa, Frezjowa)</t>
  </si>
  <si>
    <t xml:space="preserve">Projekt kanalizacji sanitarnej w Szabdzie, Bartnikach i Kruszynkach </t>
  </si>
  <si>
    <t>Budowa kanalizacji w Karbowie przy ul. Sportowej Kruszynkach, Niewierzu i Mszanie</t>
  </si>
  <si>
    <t>Projekt kanalizacji deszczowej w Karbowie</t>
  </si>
  <si>
    <t>Budowa wodociągu w Karbowie i Gorczenicy na terenach objętych planem miejscowym</t>
  </si>
  <si>
    <t>Budowa wodociągu w Tamie Brodzkiej</t>
  </si>
  <si>
    <t>Opracowanie koncepcji lokalizacji i wykonania nowych ujęć wody wraz ze stacjami uzdatniania wody</t>
  </si>
  <si>
    <t>Projekt kanalizacji w Karbowie na terenach objętych miejscowym planem zagospodarowania przestrzennego</t>
  </si>
  <si>
    <t>Razem dział (600)</t>
  </si>
  <si>
    <t>600/60016</t>
  </si>
  <si>
    <t>Projektowanie poprawy bezpieczeństwa ruchu pieszych przy drogach asfaltowych poprzez budowę chodników</t>
  </si>
  <si>
    <t>Budowa chodnika w Wybudowaniu Michałowo - Cielęta</t>
  </si>
  <si>
    <t>Modernizacja dróg gminnych asfaltowych</t>
  </si>
  <si>
    <t>Aktualizacja projektu drogi Szczuka - Cielęta 3km</t>
  </si>
  <si>
    <t>Budowa zatoki autobusowej w Cielętach</t>
  </si>
  <si>
    <t>Projektowanie utwardzenia dróg w Karbowie, Kruszynkach i Cielętach w obszarach objętych planem miejscowym</t>
  </si>
  <si>
    <t>Zakup sprzętu do utrzymania dróg</t>
  </si>
  <si>
    <t>Dotacja do Miasta Brodnica na opracowanie dokumentacji na budowę trasy przemysłowej</t>
  </si>
  <si>
    <t>Projekt przebudowy drogi łączącej drogę wojewódzką nr 560 poprzez tereny inwestycyjne we wsi Moczadła, Kominy z miejscowością Gorczenica</t>
  </si>
  <si>
    <t>Przebudowa drogi gminnej nr 80520C Szabda-Belfort na odcinku 0+002,5 do 1+922,5 o długości 1,920 oraz drogi nr 80521C Brodnica-Mszano na odcinku 1+758 do 3+010 o długości 1,252 km.</t>
  </si>
  <si>
    <t>Budowa chodnika w Karbowie przy ulicy Klubowej i Olsztyńskiej</t>
  </si>
  <si>
    <t>Projekt przebudowy ul. Żmijewskiej w Karbowie</t>
  </si>
  <si>
    <t>Razem dział (700)</t>
  </si>
  <si>
    <t>700/70005</t>
  </si>
  <si>
    <t>Budowa instalacji kanalizacyjnej i oczyszczalni biologicznej ścieków w Kominach 1</t>
  </si>
  <si>
    <t>Modernizacja budynku w Gorczenica 24 poprzez wymianę okien</t>
  </si>
  <si>
    <t>Modernizacja budynku w Szymkowo 13 poprzez naprawę dachu</t>
  </si>
  <si>
    <t>Budowa oczyszczalni biologicznej przy budynku w Moczadłach 13</t>
  </si>
  <si>
    <t>Wykup działek</t>
  </si>
  <si>
    <t>Razem dział (750)</t>
  </si>
  <si>
    <t>750/75023</t>
  </si>
  <si>
    <t>Zakup sprzętu i wyposażenia dla Urzędu Gminy</t>
  </si>
  <si>
    <t>750/75095</t>
  </si>
  <si>
    <t>Zakup dodatkowego wyposażenia do samochodu osobowo-ciężarowego</t>
  </si>
  <si>
    <t>Razem dział (754)</t>
  </si>
  <si>
    <t>Zakup samochodu dla OSP Gorczenica</t>
  </si>
  <si>
    <t>Razem dział (801)</t>
  </si>
  <si>
    <t>Modernizacja boiska szkolnego przy SP w Gorczenicy</t>
  </si>
  <si>
    <t>Zakup sprzętu dla szkół</t>
  </si>
  <si>
    <t>801/80103</t>
  </si>
  <si>
    <t xml:space="preserve">Budowa placu zabaw w Mszanie </t>
  </si>
  <si>
    <t>Razem dział (852)</t>
  </si>
  <si>
    <t>852/85219</t>
  </si>
  <si>
    <t>Zakup sprzętu dla GOPS</t>
  </si>
  <si>
    <t>Razem dział (900)</t>
  </si>
  <si>
    <t>900/90015</t>
  </si>
  <si>
    <t>Wykonanie oświetlenia ulicznego w Cielętach, Kruszynkach i Podgórzu</t>
  </si>
  <si>
    <t>Modernizacja istniejącego oświetlenia</t>
  </si>
  <si>
    <t>Projekt oświetlenia ulicznego w Karbowie</t>
  </si>
  <si>
    <t>Razem dział (921)</t>
  </si>
  <si>
    <t>921/92109</t>
  </si>
  <si>
    <t>Rozbudowa świetlicy wiejskiej w Szabdzie</t>
  </si>
  <si>
    <t>921/92195</t>
  </si>
  <si>
    <t>Wykonanie konstrukcji zadaszenia i zakup plandeki do sceny przenośnej wykorzystywanej na uroczystościach gminnych</t>
  </si>
  <si>
    <t>Zakup namiotów</t>
  </si>
  <si>
    <t>Razem dział (926)</t>
  </si>
  <si>
    <t>926/92605</t>
  </si>
  <si>
    <t>Projektowanie sali gimnastycznej w Gortatowie i Szczuce</t>
  </si>
  <si>
    <t>Projektowanie w Szczuce kompleksu boisk sportowych w ramach programu "Moje boisko Orlik 2012"</t>
  </si>
  <si>
    <t>Razem dział (758)</t>
  </si>
  <si>
    <t>758/75818</t>
  </si>
  <si>
    <t>Rezerwa na wydatki inwestycyjne</t>
  </si>
  <si>
    <t>Razem inwestycje</t>
  </si>
  <si>
    <t>Wydatki wykonane</t>
  </si>
  <si>
    <t>W tym wydatki niewygasające</t>
  </si>
  <si>
    <t>Dział/
Rozdział</t>
  </si>
  <si>
    <t>010/01010</t>
  </si>
  <si>
    <t>Wykaz inwestycji realizowanych w 2008r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</si>
</sst>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2" fontId="3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left" vertical="center" wrapText="1"/>
    </xf>
    <xf numFmtId="42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2" fontId="0" fillId="0" borderId="1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2" fontId="0" fillId="0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42" fontId="5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wrapText="1"/>
    </xf>
    <xf numFmtId="42" fontId="6" fillId="2" borderId="1" xfId="0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3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2" zoomScaleNormal="92" workbookViewId="0" topLeftCell="A25">
      <selection activeCell="F46" sqref="F46"/>
    </sheetView>
  </sheetViews>
  <sheetFormatPr defaultColWidth="9.140625" defaultRowHeight="12.75"/>
  <cols>
    <col min="1" max="1" width="9.7109375" style="0" customWidth="1"/>
    <col min="2" max="2" width="5.00390625" style="0" bestFit="1" customWidth="1"/>
    <col min="3" max="3" width="34.7109375" style="0" customWidth="1"/>
    <col min="4" max="4" width="14.28125" style="0" customWidth="1"/>
    <col min="5" max="5" width="14.28125" style="32" customWidth="1"/>
    <col min="6" max="6" width="14.28125" style="0" customWidth="1"/>
  </cols>
  <sheetData>
    <row r="1" spans="1:6" ht="30" customHeight="1">
      <c r="A1" s="48" t="s">
        <v>72</v>
      </c>
      <c r="B1" s="48"/>
      <c r="C1" s="48"/>
      <c r="D1" s="48"/>
      <c r="E1" s="49"/>
      <c r="F1" s="49"/>
    </row>
    <row r="2" spans="1:6" ht="51">
      <c r="A2" s="33" t="s">
        <v>70</v>
      </c>
      <c r="B2" s="9" t="s">
        <v>0</v>
      </c>
      <c r="C2" s="33" t="s">
        <v>1</v>
      </c>
      <c r="D2" s="33" t="s">
        <v>2</v>
      </c>
      <c r="E2" s="34" t="s">
        <v>68</v>
      </c>
      <c r="F2" s="2" t="s">
        <v>69</v>
      </c>
    </row>
    <row r="3" spans="1:6" ht="12.75">
      <c r="A3" s="3">
        <v>1</v>
      </c>
      <c r="B3" s="1">
        <v>2</v>
      </c>
      <c r="C3" s="1">
        <v>3</v>
      </c>
      <c r="D3" s="1">
        <v>5</v>
      </c>
      <c r="E3" s="35">
        <v>6</v>
      </c>
      <c r="F3" s="1">
        <v>7</v>
      </c>
    </row>
    <row r="4" spans="1:7" ht="15">
      <c r="A4" s="50" t="s">
        <v>3</v>
      </c>
      <c r="B4" s="50"/>
      <c r="C4" s="50"/>
      <c r="D4" s="4">
        <f>SUM(D5:D13)</f>
        <v>1242000</v>
      </c>
      <c r="E4" s="36">
        <f>SUM(E5:E13)</f>
        <v>1214304.3</v>
      </c>
      <c r="F4" s="36">
        <f>SUM(F5:F13)</f>
        <v>426631</v>
      </c>
      <c r="G4" s="41">
        <f>E4/D4</f>
        <v>0.9777007246376812</v>
      </c>
    </row>
    <row r="5" spans="1:7" ht="25.5">
      <c r="A5" s="47" t="s">
        <v>71</v>
      </c>
      <c r="B5" s="6">
        <v>1</v>
      </c>
      <c r="C5" s="7" t="s">
        <v>4</v>
      </c>
      <c r="D5" s="8">
        <v>0</v>
      </c>
      <c r="E5" s="37">
        <f>D5</f>
        <v>0</v>
      </c>
      <c r="F5" s="8"/>
      <c r="G5" s="41"/>
    </row>
    <row r="6" spans="1:7" ht="63.75">
      <c r="A6" s="47"/>
      <c r="B6" s="6">
        <f aca="true" t="shared" si="0" ref="B6:B13">B5+1</f>
        <v>2</v>
      </c>
      <c r="C6" s="7" t="s">
        <v>5</v>
      </c>
      <c r="D6" s="8">
        <v>606000</v>
      </c>
      <c r="E6" s="37">
        <v>605059.87</v>
      </c>
      <c r="F6" s="8"/>
      <c r="G6" s="41">
        <f>E6/D6</f>
        <v>0.9984486303630363</v>
      </c>
    </row>
    <row r="7" spans="1:7" ht="25.5">
      <c r="A7" s="47"/>
      <c r="B7" s="6">
        <f t="shared" si="0"/>
        <v>3</v>
      </c>
      <c r="C7" s="7" t="s">
        <v>6</v>
      </c>
      <c r="D7" s="8">
        <f>35000+43000</f>
        <v>78000</v>
      </c>
      <c r="E7" s="37">
        <f>77750+249.03</f>
        <v>77999.03</v>
      </c>
      <c r="F7" s="8">
        <v>77750</v>
      </c>
      <c r="G7" s="41">
        <f aca="true" t="shared" si="1" ref="G7:G12">E7/D7</f>
        <v>0.9999875641025641</v>
      </c>
    </row>
    <row r="8" spans="1:7" ht="38.25">
      <c r="A8" s="47"/>
      <c r="B8" s="6">
        <f t="shared" si="0"/>
        <v>4</v>
      </c>
      <c r="C8" s="7" t="s">
        <v>7</v>
      </c>
      <c r="D8" s="8">
        <f>100000+48000-25000+50000+65000</f>
        <v>238000</v>
      </c>
      <c r="E8" s="37">
        <f>5622.43+232377</f>
        <v>237999.43</v>
      </c>
      <c r="F8" s="8">
        <v>232377</v>
      </c>
      <c r="G8" s="41">
        <f t="shared" si="1"/>
        <v>0.9999976050420167</v>
      </c>
    </row>
    <row r="9" spans="1:7" ht="25.5">
      <c r="A9" s="47"/>
      <c r="B9" s="6">
        <f t="shared" si="0"/>
        <v>5</v>
      </c>
      <c r="C9" s="7" t="s">
        <v>8</v>
      </c>
      <c r="D9" s="8">
        <v>50000</v>
      </c>
      <c r="E9" s="37">
        <f>45750+4249.99</f>
        <v>49999.99</v>
      </c>
      <c r="F9" s="8">
        <v>45750</v>
      </c>
      <c r="G9" s="41">
        <f t="shared" si="1"/>
        <v>0.9999998</v>
      </c>
    </row>
    <row r="10" spans="1:7" ht="38.25">
      <c r="A10" s="47"/>
      <c r="B10" s="6">
        <f t="shared" si="0"/>
        <v>6</v>
      </c>
      <c r="C10" s="7" t="s">
        <v>9</v>
      </c>
      <c r="D10" s="8">
        <v>80000</v>
      </c>
      <c r="E10" s="37">
        <f>70754+9245.73</f>
        <v>79999.73</v>
      </c>
      <c r="F10" s="8">
        <v>70754</v>
      </c>
      <c r="G10" s="41">
        <f t="shared" si="1"/>
        <v>0.999996625</v>
      </c>
    </row>
    <row r="11" spans="1:7" ht="25.5">
      <c r="A11" s="47"/>
      <c r="B11" s="6">
        <f t="shared" si="0"/>
        <v>7</v>
      </c>
      <c r="C11" s="7" t="s">
        <v>10</v>
      </c>
      <c r="D11" s="8">
        <f>68000+72000-30000</f>
        <v>110000</v>
      </c>
      <c r="E11" s="37">
        <v>99599.07</v>
      </c>
      <c r="F11" s="8"/>
      <c r="G11" s="41">
        <f t="shared" si="1"/>
        <v>0.905446090909091</v>
      </c>
    </row>
    <row r="12" spans="1:7" ht="38.25">
      <c r="A12" s="47"/>
      <c r="B12" s="6">
        <f t="shared" si="0"/>
        <v>8</v>
      </c>
      <c r="C12" s="7" t="s">
        <v>11</v>
      </c>
      <c r="D12" s="8">
        <v>70000</v>
      </c>
      <c r="E12" s="37">
        <v>57777.2</v>
      </c>
      <c r="F12" s="8"/>
      <c r="G12" s="41">
        <f t="shared" si="1"/>
        <v>0.8253885714285714</v>
      </c>
    </row>
    <row r="13" spans="1:7" ht="51">
      <c r="A13" s="47"/>
      <c r="B13" s="6">
        <f t="shared" si="0"/>
        <v>9</v>
      </c>
      <c r="C13" s="7" t="s">
        <v>12</v>
      </c>
      <c r="D13" s="8">
        <v>10000</v>
      </c>
      <c r="E13" s="37">
        <v>5869.98</v>
      </c>
      <c r="F13" s="8"/>
      <c r="G13" s="41">
        <f>E13/D13</f>
        <v>0.5869979999999999</v>
      </c>
    </row>
    <row r="14" spans="1:7" ht="15" customHeight="1">
      <c r="A14" s="42" t="s">
        <v>13</v>
      </c>
      <c r="B14" s="43"/>
      <c r="C14" s="44"/>
      <c r="D14" s="4">
        <f>SUM(D15:D26)</f>
        <v>601500</v>
      </c>
      <c r="E14" s="36">
        <f>SUM(E15:E26)</f>
        <v>428470.53</v>
      </c>
      <c r="F14" s="36">
        <f>SUM(F15:F26)</f>
        <v>78583</v>
      </c>
      <c r="G14" s="41">
        <f>E14/D14</f>
        <v>0.7123367082294265</v>
      </c>
    </row>
    <row r="15" spans="1:7" ht="51">
      <c r="A15" s="46" t="s">
        <v>14</v>
      </c>
      <c r="B15" s="6">
        <f>B13+1</f>
        <v>10</v>
      </c>
      <c r="C15" s="7" t="s">
        <v>15</v>
      </c>
      <c r="D15" s="8">
        <f>10000+40000</f>
        <v>50000</v>
      </c>
      <c r="E15" s="37">
        <v>0</v>
      </c>
      <c r="F15" s="8"/>
      <c r="G15" s="41">
        <f aca="true" t="shared" si="2" ref="G15:G55">E15/D15</f>
        <v>0</v>
      </c>
    </row>
    <row r="16" spans="1:7" ht="25.5">
      <c r="A16" s="47"/>
      <c r="B16" s="6">
        <f aca="true" t="shared" si="3" ref="B16:B26">B15+1</f>
        <v>11</v>
      </c>
      <c r="C16" s="7" t="s">
        <v>16</v>
      </c>
      <c r="D16" s="8">
        <v>80000</v>
      </c>
      <c r="E16" s="37">
        <f>78583+1416.11</f>
        <v>79999.11</v>
      </c>
      <c r="F16" s="8">
        <v>78583</v>
      </c>
      <c r="G16" s="41">
        <f t="shared" si="2"/>
        <v>0.999988875</v>
      </c>
    </row>
    <row r="17" spans="1:7" ht="25.5">
      <c r="A17" s="47"/>
      <c r="B17" s="6">
        <f t="shared" si="3"/>
        <v>12</v>
      </c>
      <c r="C17" s="7" t="s">
        <v>17</v>
      </c>
      <c r="D17" s="8">
        <v>5000</v>
      </c>
      <c r="E17" s="37">
        <v>4128.74</v>
      </c>
      <c r="F17" s="8"/>
      <c r="G17" s="41">
        <f t="shared" si="2"/>
        <v>0.8257479999999999</v>
      </c>
    </row>
    <row r="18" spans="1:7" ht="25.5">
      <c r="A18" s="47"/>
      <c r="B18" s="6">
        <f t="shared" si="3"/>
        <v>13</v>
      </c>
      <c r="C18" s="7" t="s">
        <v>18</v>
      </c>
      <c r="D18" s="8">
        <v>25000</v>
      </c>
      <c r="E18" s="37">
        <v>0</v>
      </c>
      <c r="F18" s="8"/>
      <c r="G18" s="41">
        <f t="shared" si="2"/>
        <v>0</v>
      </c>
    </row>
    <row r="19" spans="1:7" ht="25.5">
      <c r="A19" s="47"/>
      <c r="B19" s="6">
        <f t="shared" si="3"/>
        <v>14</v>
      </c>
      <c r="C19" s="7" t="s">
        <v>19</v>
      </c>
      <c r="D19" s="8">
        <v>13500</v>
      </c>
      <c r="E19" s="37">
        <v>13360.27</v>
      </c>
      <c r="F19" s="8"/>
      <c r="G19" s="41">
        <f t="shared" si="2"/>
        <v>0.9896496296296297</v>
      </c>
    </row>
    <row r="20" spans="1:7" ht="51">
      <c r="A20" s="47"/>
      <c r="B20" s="6">
        <f t="shared" si="3"/>
        <v>15</v>
      </c>
      <c r="C20" s="7" t="s">
        <v>20</v>
      </c>
      <c r="D20" s="8">
        <v>70000</v>
      </c>
      <c r="E20" s="37">
        <v>0</v>
      </c>
      <c r="F20" s="8"/>
      <c r="G20" s="41">
        <f t="shared" si="2"/>
        <v>0</v>
      </c>
    </row>
    <row r="21" spans="1:7" ht="12.75">
      <c r="A21" s="47"/>
      <c r="B21" s="6">
        <f t="shared" si="3"/>
        <v>16</v>
      </c>
      <c r="C21" s="7" t="s">
        <v>21</v>
      </c>
      <c r="D21" s="8">
        <v>171000</v>
      </c>
      <c r="E21" s="37">
        <v>167608.48</v>
      </c>
      <c r="F21" s="8"/>
      <c r="G21" s="41">
        <f t="shared" si="2"/>
        <v>0.9801665497076024</v>
      </c>
    </row>
    <row r="22" spans="1:7" ht="38.25">
      <c r="A22" s="47"/>
      <c r="B22" s="6">
        <f t="shared" si="3"/>
        <v>17</v>
      </c>
      <c r="C22" s="7" t="s">
        <v>22</v>
      </c>
      <c r="D22" s="8">
        <v>30000</v>
      </c>
      <c r="E22" s="37">
        <v>23956.53</v>
      </c>
      <c r="F22" s="8"/>
      <c r="G22" s="41">
        <f t="shared" si="2"/>
        <v>0.798551</v>
      </c>
    </row>
    <row r="23" spans="1:7" ht="63.75">
      <c r="A23" s="47"/>
      <c r="B23" s="6">
        <f t="shared" si="3"/>
        <v>18</v>
      </c>
      <c r="C23" s="10" t="s">
        <v>23</v>
      </c>
      <c r="D23" s="11">
        <v>19000</v>
      </c>
      <c r="E23" s="38">
        <v>17568.7</v>
      </c>
      <c r="F23" s="8"/>
      <c r="G23" s="41">
        <f t="shared" si="2"/>
        <v>0.9246684210526316</v>
      </c>
    </row>
    <row r="24" spans="1:7" ht="89.25">
      <c r="A24" s="47"/>
      <c r="B24" s="6">
        <f t="shared" si="3"/>
        <v>19</v>
      </c>
      <c r="C24" s="10" t="s">
        <v>24</v>
      </c>
      <c r="D24" s="11">
        <v>25000</v>
      </c>
      <c r="E24" s="38">
        <v>24641.94</v>
      </c>
      <c r="F24" s="8"/>
      <c r="G24" s="41">
        <f t="shared" si="2"/>
        <v>0.9856775999999999</v>
      </c>
    </row>
    <row r="25" spans="1:7" ht="25.5">
      <c r="A25" s="47"/>
      <c r="B25" s="6">
        <f t="shared" si="3"/>
        <v>20</v>
      </c>
      <c r="C25" s="10" t="s">
        <v>25</v>
      </c>
      <c r="D25" s="11">
        <v>100000</v>
      </c>
      <c r="E25" s="38">
        <v>90496.76</v>
      </c>
      <c r="F25" s="8"/>
      <c r="G25" s="41">
        <f t="shared" si="2"/>
        <v>0.9049676</v>
      </c>
    </row>
    <row r="26" spans="1:7" ht="25.5">
      <c r="A26" s="47"/>
      <c r="B26" s="6">
        <f t="shared" si="3"/>
        <v>21</v>
      </c>
      <c r="C26" s="10" t="s">
        <v>26</v>
      </c>
      <c r="D26" s="11">
        <v>13000</v>
      </c>
      <c r="E26" s="38">
        <v>6710</v>
      </c>
      <c r="F26" s="8"/>
      <c r="G26" s="41">
        <f t="shared" si="2"/>
        <v>0.5161538461538462</v>
      </c>
    </row>
    <row r="27" spans="1:7" s="12" customFormat="1" ht="15" customHeight="1">
      <c r="A27" s="42" t="s">
        <v>27</v>
      </c>
      <c r="B27" s="43"/>
      <c r="C27" s="44"/>
      <c r="D27" s="4">
        <f>SUM(D28:D32)</f>
        <v>227000</v>
      </c>
      <c r="E27" s="36">
        <f>SUM(E28:E32)</f>
        <v>186227.93</v>
      </c>
      <c r="F27" s="36"/>
      <c r="G27" s="41">
        <f>E27/D27</f>
        <v>0.8203873568281937</v>
      </c>
    </row>
    <row r="28" spans="1:7" s="13" customFormat="1" ht="38.25">
      <c r="A28" s="51" t="s">
        <v>28</v>
      </c>
      <c r="B28" s="6">
        <f>B26+1</f>
        <v>22</v>
      </c>
      <c r="C28" s="7" t="s">
        <v>29</v>
      </c>
      <c r="D28" s="8">
        <v>29600</v>
      </c>
      <c r="E28" s="37">
        <v>21497.43</v>
      </c>
      <c r="F28" s="8"/>
      <c r="G28" s="41">
        <f t="shared" si="2"/>
        <v>0.726264527027027</v>
      </c>
    </row>
    <row r="29" spans="1:7" s="13" customFormat="1" ht="38.25">
      <c r="A29" s="52"/>
      <c r="B29" s="6">
        <f>B28+1</f>
        <v>23</v>
      </c>
      <c r="C29" s="14" t="s">
        <v>30</v>
      </c>
      <c r="D29" s="8">
        <v>5400</v>
      </c>
      <c r="E29" s="37">
        <v>5400</v>
      </c>
      <c r="F29" s="8"/>
      <c r="G29" s="41">
        <f t="shared" si="2"/>
        <v>1</v>
      </c>
    </row>
    <row r="30" spans="1:7" s="13" customFormat="1" ht="38.25">
      <c r="A30" s="52"/>
      <c r="B30" s="6">
        <f>B29+1</f>
        <v>24</v>
      </c>
      <c r="C30" s="14" t="s">
        <v>31</v>
      </c>
      <c r="D30" s="8">
        <f>80000-16000</f>
        <v>64000</v>
      </c>
      <c r="E30" s="37">
        <v>63281.93</v>
      </c>
      <c r="F30" s="8"/>
      <c r="G30" s="41">
        <f t="shared" si="2"/>
        <v>0.98878015625</v>
      </c>
    </row>
    <row r="31" spans="1:7" s="13" customFormat="1" ht="25.5">
      <c r="A31" s="52"/>
      <c r="B31" s="6">
        <f>B30+1</f>
        <v>25</v>
      </c>
      <c r="C31" s="14" t="s">
        <v>32</v>
      </c>
      <c r="D31" s="8">
        <v>28000</v>
      </c>
      <c r="E31" s="37">
        <v>25802.57</v>
      </c>
      <c r="F31" s="8"/>
      <c r="G31" s="41">
        <f t="shared" si="2"/>
        <v>0.9215203571428572</v>
      </c>
    </row>
    <row r="32" spans="1:7" s="13" customFormat="1" ht="12.75">
      <c r="A32" s="53"/>
      <c r="B32" s="6">
        <f>B31+1</f>
        <v>26</v>
      </c>
      <c r="C32" s="14" t="s">
        <v>33</v>
      </c>
      <c r="D32" s="8">
        <v>100000</v>
      </c>
      <c r="E32" s="37">
        <v>70246</v>
      </c>
      <c r="F32" s="8"/>
      <c r="G32" s="41">
        <f t="shared" si="2"/>
        <v>0.70246</v>
      </c>
    </row>
    <row r="33" spans="1:7" s="13" customFormat="1" ht="19.5" customHeight="1">
      <c r="A33" s="42" t="s">
        <v>34</v>
      </c>
      <c r="B33" s="43"/>
      <c r="C33" s="44"/>
      <c r="D33" s="4">
        <f>SUM(D34:D35)</f>
        <v>45500</v>
      </c>
      <c r="E33" s="36">
        <f>SUM(E34:E35)</f>
        <v>43780.770000000004</v>
      </c>
      <c r="F33" s="4"/>
      <c r="G33" s="41">
        <f t="shared" si="2"/>
        <v>0.9622147252747254</v>
      </c>
    </row>
    <row r="34" spans="1:7" s="13" customFormat="1" ht="19.5" customHeight="1">
      <c r="A34" s="15" t="s">
        <v>35</v>
      </c>
      <c r="B34" s="1">
        <f>B32+1</f>
        <v>27</v>
      </c>
      <c r="C34" s="14" t="s">
        <v>36</v>
      </c>
      <c r="D34" s="8">
        <v>37000</v>
      </c>
      <c r="E34" s="37">
        <v>35582.05</v>
      </c>
      <c r="F34" s="4"/>
      <c r="G34" s="41">
        <f t="shared" si="2"/>
        <v>0.9616770270270271</v>
      </c>
    </row>
    <row r="35" spans="1:7" s="13" customFormat="1" ht="38.25">
      <c r="A35" s="15" t="s">
        <v>37</v>
      </c>
      <c r="B35" s="1">
        <f>B34+1</f>
        <v>28</v>
      </c>
      <c r="C35" s="14" t="s">
        <v>38</v>
      </c>
      <c r="D35" s="8">
        <v>8500</v>
      </c>
      <c r="E35" s="37">
        <v>8198.72</v>
      </c>
      <c r="F35" s="8"/>
      <c r="G35" s="41">
        <f t="shared" si="2"/>
        <v>0.964555294117647</v>
      </c>
    </row>
    <row r="36" spans="1:7" s="13" customFormat="1" ht="19.5" customHeight="1">
      <c r="A36" s="42" t="s">
        <v>39</v>
      </c>
      <c r="B36" s="43"/>
      <c r="C36" s="44"/>
      <c r="D36" s="4">
        <f>SUM(D37:D37)</f>
        <v>15000</v>
      </c>
      <c r="E36" s="36">
        <f>SUM(E37:E37)</f>
        <v>14700</v>
      </c>
      <c r="F36" s="36"/>
      <c r="G36" s="41">
        <f t="shared" si="2"/>
        <v>0.98</v>
      </c>
    </row>
    <row r="37" spans="1:7" s="13" customFormat="1" ht="25.5">
      <c r="A37" s="16"/>
      <c r="B37" s="1">
        <f>B35+1</f>
        <v>29</v>
      </c>
      <c r="C37" s="7" t="s">
        <v>40</v>
      </c>
      <c r="D37" s="8">
        <v>15000</v>
      </c>
      <c r="E37" s="37">
        <v>14700</v>
      </c>
      <c r="F37" s="8"/>
      <c r="G37" s="41">
        <f t="shared" si="2"/>
        <v>0.98</v>
      </c>
    </row>
    <row r="38" spans="1:7" s="17" customFormat="1" ht="19.5" customHeight="1">
      <c r="A38" s="42" t="s">
        <v>41</v>
      </c>
      <c r="B38" s="43"/>
      <c r="C38" s="44"/>
      <c r="D38" s="4">
        <f>SUM(D39:D41)</f>
        <v>65000</v>
      </c>
      <c r="E38" s="36">
        <f>SUM(E39:E41)</f>
        <v>53384.14</v>
      </c>
      <c r="F38" s="4"/>
      <c r="G38" s="41">
        <f t="shared" si="2"/>
        <v>0.8212944615384615</v>
      </c>
    </row>
    <row r="39" spans="1:7" s="17" customFormat="1" ht="12.75">
      <c r="A39" s="54"/>
      <c r="B39" s="18">
        <f>B37+1</f>
        <v>30</v>
      </c>
      <c r="C39" s="19" t="s">
        <v>42</v>
      </c>
      <c r="D39" s="20">
        <v>20000</v>
      </c>
      <c r="E39" s="39">
        <v>20000</v>
      </c>
      <c r="F39" s="20"/>
      <c r="G39" s="41">
        <f t="shared" si="2"/>
        <v>1</v>
      </c>
    </row>
    <row r="40" spans="1:7" s="17" customFormat="1" ht="12.75">
      <c r="A40" s="55"/>
      <c r="B40" s="18">
        <f>B39+1</f>
        <v>31</v>
      </c>
      <c r="C40" s="7" t="s">
        <v>43</v>
      </c>
      <c r="D40" s="20">
        <v>20000</v>
      </c>
      <c r="E40" s="39">
        <v>9000</v>
      </c>
      <c r="F40" s="20"/>
      <c r="G40" s="41">
        <f t="shared" si="2"/>
        <v>0.45</v>
      </c>
    </row>
    <row r="41" spans="1:7" s="17" customFormat="1" ht="12.75">
      <c r="A41" s="1" t="s">
        <v>44</v>
      </c>
      <c r="B41" s="18">
        <f>B40+1</f>
        <v>32</v>
      </c>
      <c r="C41" s="7" t="s">
        <v>45</v>
      </c>
      <c r="D41" s="8">
        <v>25000</v>
      </c>
      <c r="E41" s="39">
        <v>24384.14</v>
      </c>
      <c r="F41" s="8"/>
      <c r="G41" s="41">
        <f t="shared" si="2"/>
        <v>0.9753655999999999</v>
      </c>
    </row>
    <row r="42" spans="1:7" ht="15">
      <c r="A42" s="42" t="s">
        <v>46</v>
      </c>
      <c r="B42" s="43"/>
      <c r="C42" s="44"/>
      <c r="D42" s="4">
        <f>D43</f>
        <v>5000</v>
      </c>
      <c r="E42" s="36">
        <f>E43</f>
        <v>0</v>
      </c>
      <c r="F42" s="36"/>
      <c r="G42" s="41">
        <f t="shared" si="2"/>
        <v>0</v>
      </c>
    </row>
    <row r="43" spans="1:7" s="13" customFormat="1" ht="12.75">
      <c r="A43" s="1" t="s">
        <v>47</v>
      </c>
      <c r="B43" s="1">
        <f>B41+1</f>
        <v>33</v>
      </c>
      <c r="C43" s="14" t="s">
        <v>48</v>
      </c>
      <c r="D43" s="8">
        <v>5000</v>
      </c>
      <c r="E43" s="37">
        <v>0</v>
      </c>
      <c r="F43" s="8"/>
      <c r="G43" s="41">
        <f t="shared" si="2"/>
        <v>0</v>
      </c>
    </row>
    <row r="44" spans="1:7" ht="15">
      <c r="A44" s="42" t="s">
        <v>49</v>
      </c>
      <c r="B44" s="43"/>
      <c r="C44" s="44"/>
      <c r="D44" s="4">
        <f>SUM(D45:D47)</f>
        <v>303000</v>
      </c>
      <c r="E44" s="36">
        <f>SUM(E45:E47)</f>
        <v>301833</v>
      </c>
      <c r="F44" s="36">
        <f>SUM(F45:F47)</f>
        <v>15714</v>
      </c>
      <c r="G44" s="41">
        <f t="shared" si="2"/>
        <v>0.9961485148514851</v>
      </c>
    </row>
    <row r="45" spans="1:7" ht="25.5">
      <c r="A45" s="46" t="s">
        <v>50</v>
      </c>
      <c r="B45" s="1">
        <f>B43+1</f>
        <v>34</v>
      </c>
      <c r="C45" s="7" t="s">
        <v>51</v>
      </c>
      <c r="D45" s="8">
        <f>250000+5000</f>
        <v>255000</v>
      </c>
      <c r="E45" s="37">
        <v>253833.21</v>
      </c>
      <c r="F45" s="8"/>
      <c r="G45" s="41">
        <f t="shared" si="2"/>
        <v>0.9954243529411765</v>
      </c>
    </row>
    <row r="46" spans="1:7" ht="12.75">
      <c r="A46" s="47"/>
      <c r="B46" s="1">
        <f>B45+1</f>
        <v>35</v>
      </c>
      <c r="C46" s="7" t="s">
        <v>52</v>
      </c>
      <c r="D46" s="8">
        <v>30000</v>
      </c>
      <c r="E46" s="37">
        <v>29999.8</v>
      </c>
      <c r="F46" s="8"/>
      <c r="G46" s="41">
        <f t="shared" si="2"/>
        <v>0.9999933333333333</v>
      </c>
    </row>
    <row r="47" spans="1:7" ht="25.5">
      <c r="A47" s="47"/>
      <c r="B47" s="1">
        <f>B46+1</f>
        <v>36</v>
      </c>
      <c r="C47" s="7" t="s">
        <v>53</v>
      </c>
      <c r="D47" s="8">
        <v>18000</v>
      </c>
      <c r="E47" s="37">
        <f>2285.99+15714</f>
        <v>17999.989999999998</v>
      </c>
      <c r="F47" s="8">
        <v>15714</v>
      </c>
      <c r="G47" s="41">
        <f t="shared" si="2"/>
        <v>0.9999994444444443</v>
      </c>
    </row>
    <row r="48" spans="1:7" ht="15" customHeight="1">
      <c r="A48" s="42" t="s">
        <v>54</v>
      </c>
      <c r="B48" s="43"/>
      <c r="C48" s="44"/>
      <c r="D48" s="4">
        <f>SUM(D49:D51)</f>
        <v>215500</v>
      </c>
      <c r="E48" s="36">
        <f>SUM(E49:E51)</f>
        <v>211637.44</v>
      </c>
      <c r="F48" s="36">
        <f>SUM(F49:F51)</f>
        <v>0</v>
      </c>
      <c r="G48" s="41">
        <f t="shared" si="2"/>
        <v>0.9820762877030162</v>
      </c>
    </row>
    <row r="49" spans="1:7" ht="12.75">
      <c r="A49" s="21" t="s">
        <v>55</v>
      </c>
      <c r="B49" s="18">
        <f>B47+1</f>
        <v>37</v>
      </c>
      <c r="C49" s="22" t="s">
        <v>56</v>
      </c>
      <c r="D49" s="20">
        <v>182500</v>
      </c>
      <c r="E49" s="39">
        <f>99137+82642</f>
        <v>181779</v>
      </c>
      <c r="F49" s="20">
        <v>0</v>
      </c>
      <c r="G49" s="41">
        <f t="shared" si="2"/>
        <v>0.9960493150684931</v>
      </c>
    </row>
    <row r="50" spans="1:7" ht="51">
      <c r="A50" s="46" t="s">
        <v>57</v>
      </c>
      <c r="B50" s="18">
        <f>B49+1</f>
        <v>38</v>
      </c>
      <c r="C50" s="23" t="s">
        <v>58</v>
      </c>
      <c r="D50" s="20">
        <v>26000</v>
      </c>
      <c r="E50" s="39">
        <v>23060.44</v>
      </c>
      <c r="F50" s="24"/>
      <c r="G50" s="41">
        <f t="shared" si="2"/>
        <v>0.88694</v>
      </c>
    </row>
    <row r="51" spans="1:7" ht="15">
      <c r="A51" s="47"/>
      <c r="B51" s="18">
        <f>B50+1</f>
        <v>39</v>
      </c>
      <c r="C51" s="23" t="s">
        <v>59</v>
      </c>
      <c r="D51" s="20">
        <v>7000</v>
      </c>
      <c r="E51" s="39">
        <v>6798</v>
      </c>
      <c r="F51" s="24"/>
      <c r="G51" s="41">
        <f t="shared" si="2"/>
        <v>0.9711428571428572</v>
      </c>
    </row>
    <row r="52" spans="1:7" ht="15">
      <c r="A52" s="42" t="s">
        <v>60</v>
      </c>
      <c r="B52" s="43"/>
      <c r="C52" s="44"/>
      <c r="D52" s="4">
        <f>SUM(D53:D54)</f>
        <v>120000</v>
      </c>
      <c r="E52" s="36">
        <f>SUM(E53:E54)</f>
        <v>119999.37000000001</v>
      </c>
      <c r="F52" s="36">
        <f>SUM(F53:F54)</f>
        <v>117152</v>
      </c>
      <c r="G52" s="41">
        <f t="shared" si="2"/>
        <v>0.99999475</v>
      </c>
    </row>
    <row r="53" spans="1:7" ht="25.5">
      <c r="A53" s="45" t="s">
        <v>61</v>
      </c>
      <c r="B53" s="18">
        <f>B51+1</f>
        <v>40</v>
      </c>
      <c r="C53" s="25" t="s">
        <v>62</v>
      </c>
      <c r="D53" s="20">
        <v>100000</v>
      </c>
      <c r="E53" s="39">
        <f>98502+1497.38</f>
        <v>99999.38</v>
      </c>
      <c r="F53" s="24">
        <v>98502</v>
      </c>
      <c r="G53" s="41">
        <f t="shared" si="2"/>
        <v>0.9999938</v>
      </c>
    </row>
    <row r="54" spans="1:7" ht="38.25">
      <c r="A54" s="45"/>
      <c r="B54" s="18">
        <f>B53+1</f>
        <v>41</v>
      </c>
      <c r="C54" s="25" t="s">
        <v>63</v>
      </c>
      <c r="D54" s="20">
        <v>20000</v>
      </c>
      <c r="E54" s="39">
        <f>18650+1349.99</f>
        <v>19999.99</v>
      </c>
      <c r="F54" s="24">
        <v>18650</v>
      </c>
      <c r="G54" s="41">
        <f t="shared" si="2"/>
        <v>0.9999995</v>
      </c>
    </row>
    <row r="55" spans="1:7" ht="15">
      <c r="A55" s="42" t="s">
        <v>64</v>
      </c>
      <c r="B55" s="43"/>
      <c r="C55" s="44"/>
      <c r="D55" s="4">
        <f>SUM(D56:D56)</f>
        <v>80000</v>
      </c>
      <c r="E55" s="36">
        <f>SUM(E56:E56)</f>
        <v>0</v>
      </c>
      <c r="F55" s="4"/>
      <c r="G55" s="41">
        <f t="shared" si="2"/>
        <v>0</v>
      </c>
    </row>
    <row r="56" spans="1:6" ht="12.75">
      <c r="A56" s="5" t="s">
        <v>65</v>
      </c>
      <c r="B56" s="1">
        <f>B54+1</f>
        <v>42</v>
      </c>
      <c r="C56" s="7" t="s">
        <v>66</v>
      </c>
      <c r="D56" s="8">
        <f>108000-28000</f>
        <v>80000</v>
      </c>
      <c r="E56" s="37">
        <v>0</v>
      </c>
      <c r="F56" s="8"/>
    </row>
    <row r="57" spans="1:6" ht="15">
      <c r="A57" s="26"/>
      <c r="B57" s="27"/>
      <c r="C57" s="28" t="s">
        <v>67</v>
      </c>
      <c r="D57" s="29">
        <f>D4+D14+D27+D33+D36+D38+D42+D44+D48+D52+D55</f>
        <v>2919500</v>
      </c>
      <c r="E57" s="40">
        <f>E4+E14+E27+E33+E36+E38+E42+E44+E48+E52+E55</f>
        <v>2574337.48</v>
      </c>
      <c r="F57" s="40">
        <f>F4+F14+F27+F33+F36+F38+F42+F44+F48+F52+F55</f>
        <v>638080</v>
      </c>
    </row>
    <row r="58" ht="12.75">
      <c r="F58" s="30"/>
    </row>
    <row r="60" ht="12.75">
      <c r="D60" s="30"/>
    </row>
    <row r="63" ht="12.75">
      <c r="D63" s="31"/>
    </row>
    <row r="64" spans="3:4" ht="12.75">
      <c r="C64" s="32"/>
      <c r="D64" s="31"/>
    </row>
    <row r="65" ht="12.75">
      <c r="C65" s="32"/>
    </row>
    <row r="66" ht="12.75">
      <c r="C66" s="32"/>
    </row>
    <row r="67" ht="12.75">
      <c r="C67" s="32"/>
    </row>
    <row r="68" ht="12.75">
      <c r="C68" s="32"/>
    </row>
    <row r="69" ht="12.75">
      <c r="C69" s="32"/>
    </row>
    <row r="70" ht="12.75">
      <c r="C70" s="32"/>
    </row>
    <row r="72" ht="12.75">
      <c r="C72" s="32"/>
    </row>
    <row r="73" ht="12.75">
      <c r="C73" s="32"/>
    </row>
    <row r="74" ht="12.75">
      <c r="C74" s="32"/>
    </row>
    <row r="75" ht="12.75">
      <c r="C75" s="32"/>
    </row>
    <row r="76" ht="12.75">
      <c r="C76" s="32"/>
    </row>
    <row r="77" ht="12.75">
      <c r="C77" s="32"/>
    </row>
    <row r="78" ht="12.75">
      <c r="C78" s="32"/>
    </row>
  </sheetData>
  <mergeCells count="19">
    <mergeCell ref="A39:A40"/>
    <mergeCell ref="A45:A47"/>
    <mergeCell ref="A38:C38"/>
    <mergeCell ref="A42:C42"/>
    <mergeCell ref="A5:A13"/>
    <mergeCell ref="A44:C44"/>
    <mergeCell ref="A1:F1"/>
    <mergeCell ref="A4:C4"/>
    <mergeCell ref="A28:A32"/>
    <mergeCell ref="A14:C14"/>
    <mergeCell ref="A27:C27"/>
    <mergeCell ref="A15:A26"/>
    <mergeCell ref="A33:C33"/>
    <mergeCell ref="A36:C36"/>
    <mergeCell ref="A52:C52"/>
    <mergeCell ref="A53:A54"/>
    <mergeCell ref="A55:C55"/>
    <mergeCell ref="A48:C48"/>
    <mergeCell ref="A50:A51"/>
  </mergeCells>
  <printOptions/>
  <pageMargins left="0.86" right="0.18" top="1.05" bottom="0.3" header="0.37" footer="0.15748031496062992"/>
  <pageSetup horizontalDpi="300" verticalDpi="300" orientation="portrait" paperSize="9" r:id="rId3"/>
  <headerFooter alignWithMargins="0">
    <oddHeader xml:space="preserve">&amp;RZałącznik Nr  3  
do  sprawozdania               
z wykonania budżetu
za rok 2008     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2009-03-17T13:43:56Z</cp:lastPrinted>
  <dcterms:created xsi:type="dcterms:W3CDTF">2009-03-16T07:57:02Z</dcterms:created>
  <dcterms:modified xsi:type="dcterms:W3CDTF">2009-03-18T08:47:23Z</dcterms:modified>
  <cp:category/>
  <cp:version/>
  <cp:contentType/>
  <cp:contentStatus/>
</cp:coreProperties>
</file>