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22.11.2010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<sst xmlns="http://schemas.openxmlformats.org/spreadsheetml/2006/main" count="73" uniqueCount="71">
  <si>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Wykaz inwestycji do realizacji w 2010r</t>
  </si>
  <si>
    <t>Dział/
Rozdział</t>
  </si>
  <si>
    <t>L.p.</t>
  </si>
  <si>
    <t>Nazwa i lokalizacja zadania inwestycyjnego</t>
  </si>
  <si>
    <t>Wartość kosztorysowa ogółem</t>
  </si>
  <si>
    <t>Planowane nakłady inwestycyjne w 2010r.</t>
  </si>
  <si>
    <t>Budżet Gminy</t>
  </si>
  <si>
    <t>Skrót nazwy żródła</t>
  </si>
  <si>
    <t>Środki własne oraz pożyczki 
i kredyty</t>
  </si>
  <si>
    <t>Środki planowane do pozyskania ze źródeł zewnętrznych</t>
  </si>
  <si>
    <t>Razem dział (010)</t>
  </si>
  <si>
    <t>010/01010</t>
  </si>
  <si>
    <t>Budowa kanalizacji sanitarnej w miejscowościach Kominy, Karbowo i Niewierz</t>
  </si>
  <si>
    <t>Program Rozwoju Obszarów Wiejskich</t>
  </si>
  <si>
    <t>Wykonanie odwiertu studni głębinowej z podłączeniem do hydroforni w Mszanie</t>
  </si>
  <si>
    <t>Budowa odcinka wodociągu w Kruszynkach</t>
  </si>
  <si>
    <t>Poprawa infrastruktury technicznej w Gminie Brodnica poprzez budowę kanalizacji sanitarnej w Karbowie w części ulic Wąwozowej, Jęczmiennej i Pszenicznej</t>
  </si>
  <si>
    <t>Budowa kanalizacji sanitarnej w miejscowościach Bartniki, Szabda, Gorczenica, Kominy oraz budowa sieci wodociągowej w Nowym Dworze i Cielętach</t>
  </si>
  <si>
    <t>Budowa kanalizacji deszczowej w ul. Podgórnej</t>
  </si>
  <si>
    <t>Dotacja do miasta Brodnica na budowę kanalizacji deszczowej wraz z odprowadzeniem wód opadowych do cieku powierzchniowego wypływającego z Jeziora Ostrów w rejonie ulic Sikorskiego, Północnej</t>
  </si>
  <si>
    <t>Razem dział (600)</t>
  </si>
  <si>
    <t>600/60013</t>
  </si>
  <si>
    <t>Przebudowa pasa drogowego drogi wojewódzkiej nr 544 relacji Brodnica-Lidzbark na odcinku długości 0,85 km: wieś Wybudowanie Michałowo w km 2+370-3+220 poprzez budowę chodnika jednostronnego oraz kanalizacji deszczowej</t>
  </si>
  <si>
    <t>600/60016</t>
  </si>
  <si>
    <t>Projekt przebudowy drogi gminnej Brodnica (skrzyżowanie z drogą wojewódzką nr 560) - Kominy na odcinku ul. Długa - skrzyżowanie z drogą nr 080523C (Gorczenica-droga woj.. Nr 560)</t>
  </si>
  <si>
    <t>Przebudowa drogi gminnej nr 080510C wraz z odwodnieniem w formie kanalizacji deszczowej na odcinku o dł. 0,590 km, (od drogi kraj. nr 15 do drogi pow. nr 1814C), ul. Żmijewska w km 0+005,5-0+595,5.</t>
  </si>
  <si>
    <t>300 000zł Miasto Brodnica
587 630zł Urząd Wojewódzki</t>
  </si>
  <si>
    <t>Poprawa infrastruktury drogowej w Gminie Brodnica poprzez przebudowę ul. Wąwozowej wraz z kanalizacją deszczową w ul. Wąwozowej i Klubowej</t>
  </si>
  <si>
    <t>Budowa skrzyżowania drogi wojewódzkiej z drogą do osiedla w Cielętach</t>
  </si>
  <si>
    <t>Aktualizacja projektu drogi Szczuka-Cielęta 3 km</t>
  </si>
  <si>
    <t>Budowa chodnika przy drodze powiatowej nr 1813 C Żmijewo-Karbowo ul. Klubowa w Karbowie</t>
  </si>
  <si>
    <t>Modernizacja drogi w Gorczenicy na odcinku od skrzyżowania do szkoły wraz z wykonaniem niezbędnego odcinka kanalizacji sanitarnej</t>
  </si>
  <si>
    <t>Dotacja dla Starostwa Powiatowego na modernizację dróg powiatowych</t>
  </si>
  <si>
    <t>Ścieżka pieszo-rowerowa z Brodnicy do Zbiczna</t>
  </si>
  <si>
    <t>Razem dział (700)</t>
  </si>
  <si>
    <t>700/70005</t>
  </si>
  <si>
    <t>Budowa instalacji wodno-kanalizacyjnej w budynku w Szymkowie 13</t>
  </si>
  <si>
    <t>Wykup działek</t>
  </si>
  <si>
    <t>Razem dział (750)</t>
  </si>
  <si>
    <t>750/75023</t>
  </si>
  <si>
    <t>Zakup sprzętu i wyposażenia dla Urzędu Gminy</t>
  </si>
  <si>
    <t>Razem dział (801)</t>
  </si>
  <si>
    <t>801/80101</t>
  </si>
  <si>
    <t>Zakup tablic interaktywnych dla oddziałów od I do III szkół podstawowych województwa kujawsko-pomorskiego</t>
  </si>
  <si>
    <t>801/80104</t>
  </si>
  <si>
    <t>Dotacja na budowę przedszkola w Brodnicy</t>
  </si>
  <si>
    <t>Razem dział (851)</t>
  </si>
  <si>
    <t>851/85141</t>
  </si>
  <si>
    <t>Dofinansowanie zakupu karetki</t>
  </si>
  <si>
    <t>Razem dział (852)</t>
  </si>
  <si>
    <t>852/85219</t>
  </si>
  <si>
    <t>Zakup sprzętu dla GOPS</t>
  </si>
  <si>
    <t>Razem dział (900)</t>
  </si>
  <si>
    <t>900/90015</t>
  </si>
  <si>
    <t>Budowa oświetlenia ulicznego w Karbowie</t>
  </si>
  <si>
    <t>Budowa oświetlenia ulicznego w Wybudowaniu Michałowo ul. Lidzbarska, Widokowa i Cielętach</t>
  </si>
  <si>
    <t>Budowa nowych punktów świetlnych w Szymkowie i Kruszynkach oraz modernizacja istniejącego oświetlenia</t>
  </si>
  <si>
    <t>Razem dział (921)</t>
  </si>
  <si>
    <t>921/92195</t>
  </si>
  <si>
    <t>Zakup namiotu</t>
  </si>
  <si>
    <t>Razem dział (926)</t>
  </si>
  <si>
    <t>Budowa sali sportowej wraz z zapleczem  w Szczuce</t>
  </si>
  <si>
    <t>Urząd Marszałkowski</t>
  </si>
  <si>
    <t>Budowa ogólnodostępnego boiska sportowego wielofunkcyjnego i placu zabaw w Szabdzie</t>
  </si>
  <si>
    <t>Odnowa centrum wsi Gorczenica i budowa placu zabaw w Gorczenicy</t>
  </si>
  <si>
    <t>Wdrażanie lokalnych strategi rozwoju</t>
  </si>
  <si>
    <t>Budowa boisk sportowych w Gortatowie i Mszanie wraz z budową placu zabaw w Gortatowie i placu spotkań w Mszanie</t>
  </si>
  <si>
    <t>Razem dział (758)</t>
  </si>
  <si>
    <t>758/75818</t>
  </si>
  <si>
    <t>Rezerwa na wydatki inwestycyjne</t>
  </si>
  <si>
    <t>Razem inwestycje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</si>
</sst>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color indexed="12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12"/>
      <name val="Arial"/>
      <family val="0"/>
    </font>
    <font>
      <b/>
      <i/>
      <sz val="12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2" fontId="6" fillId="0" borderId="3" xfId="0" applyNumberFormat="1" applyFont="1" applyFill="1" applyBorder="1" applyAlignment="1">
      <alignment vertical="center"/>
    </xf>
    <xf numFmtId="42" fontId="0" fillId="0" borderId="0" xfId="0" applyNumberFormat="1" applyFill="1" applyAlignment="1">
      <alignment/>
    </xf>
    <xf numFmtId="0" fontId="0" fillId="0" borderId="3" xfId="0" applyFill="1" applyBorder="1" applyAlignment="1">
      <alignment horizontal="right" vertical="center" indent="1"/>
    </xf>
    <xf numFmtId="0" fontId="0" fillId="0" borderId="3" xfId="0" applyFill="1" applyBorder="1" applyAlignment="1">
      <alignment horizontal="left" vertical="center" wrapText="1"/>
    </xf>
    <xf numFmtId="42" fontId="0" fillId="0" borderId="3" xfId="0" applyNumberFormat="1" applyFill="1" applyBorder="1" applyAlignment="1">
      <alignment vertical="center"/>
    </xf>
    <xf numFmtId="3" fontId="0" fillId="0" borderId="3" xfId="0" applyNumberForma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vertical="center"/>
    </xf>
    <xf numFmtId="42" fontId="0" fillId="0" borderId="0" xfId="0" applyNumberFormat="1" applyFill="1" applyBorder="1" applyAlignment="1">
      <alignment/>
    </xf>
    <xf numFmtId="0" fontId="0" fillId="0" borderId="8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42" fontId="0" fillId="0" borderId="3" xfId="0" applyNumberFormat="1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0" fontId="0" fillId="0" borderId="3" xfId="0" applyFont="1" applyFill="1" applyBorder="1" applyAlignment="1">
      <alignment horizontal="left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" fontId="0" fillId="0" borderId="0" xfId="0" applyNumberFormat="1" applyFill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42" fontId="0" fillId="0" borderId="2" xfId="0" applyNumberForma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2" fontId="0" fillId="0" borderId="3" xfId="0" applyNumberFormat="1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center" vertical="center" wrapText="1"/>
    </xf>
    <xf numFmtId="44" fontId="0" fillId="0" borderId="0" xfId="0" applyNumberFormat="1" applyFill="1" applyAlignment="1">
      <alignment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42" fontId="5" fillId="0" borderId="3" xfId="0" applyNumberFormat="1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8" xfId="0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right" vertical="center" indent="1"/>
    </xf>
    <xf numFmtId="0" fontId="9" fillId="0" borderId="3" xfId="0" applyFont="1" applyFill="1" applyBorder="1" applyAlignment="1">
      <alignment horizontal="left" vertical="center" wrapText="1"/>
    </xf>
    <xf numFmtId="42" fontId="10" fillId="0" borderId="3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workbookViewId="0" topLeftCell="A1">
      <pane xSplit="3" ySplit="4" topLeftCell="D2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42" sqref="D42"/>
    </sheetView>
  </sheetViews>
  <sheetFormatPr defaultColWidth="9.140625" defaultRowHeight="12.75"/>
  <cols>
    <col min="1" max="1" width="8.7109375" style="3" customWidth="1"/>
    <col min="2" max="2" width="5.28125" style="3" customWidth="1"/>
    <col min="3" max="3" width="45.7109375" style="3" customWidth="1"/>
    <col min="4" max="4" width="14.140625" style="3" bestFit="1" customWidth="1"/>
    <col min="5" max="5" width="15.00390625" style="3" bestFit="1" customWidth="1"/>
    <col min="6" max="6" width="14.140625" style="3" bestFit="1" customWidth="1"/>
    <col min="7" max="7" width="12.7109375" style="67" customWidth="1"/>
    <col min="8" max="8" width="13.00390625" style="3" bestFit="1" customWidth="1"/>
    <col min="9" max="9" width="12.28125" style="2" bestFit="1" customWidth="1"/>
    <col min="10" max="10" width="10.7109375" style="3" bestFit="1" customWidth="1"/>
    <col min="11" max="11" width="13.421875" style="3" bestFit="1" customWidth="1"/>
    <col min="12" max="16384" width="9.140625" style="3" customWidth="1"/>
  </cols>
  <sheetData>
    <row r="1" spans="1:8" ht="30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8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/>
      <c r="H2" s="9" t="s">
        <v>7</v>
      </c>
    </row>
    <row r="3" spans="1:8" ht="63.75">
      <c r="A3" s="10"/>
      <c r="B3" s="11"/>
      <c r="C3" s="6"/>
      <c r="D3" s="6"/>
      <c r="E3" s="6"/>
      <c r="F3" s="12" t="s">
        <v>8</v>
      </c>
      <c r="G3" s="13" t="s">
        <v>9</v>
      </c>
      <c r="H3" s="14"/>
    </row>
    <row r="4" spans="1:8" ht="12.75">
      <c r="A4" s="15">
        <v>1</v>
      </c>
      <c r="B4" s="16">
        <v>2</v>
      </c>
      <c r="C4" s="16">
        <v>3</v>
      </c>
      <c r="D4" s="16">
        <v>4</v>
      </c>
      <c r="E4" s="16">
        <v>6</v>
      </c>
      <c r="F4" s="16">
        <v>7</v>
      </c>
      <c r="G4" s="17">
        <v>8</v>
      </c>
      <c r="H4" s="17">
        <v>9</v>
      </c>
    </row>
    <row r="5" spans="1:11" ht="15">
      <c r="A5" s="18" t="s">
        <v>10</v>
      </c>
      <c r="B5" s="18"/>
      <c r="C5" s="18"/>
      <c r="D5" s="19">
        <f>SUM(D6:D12)</f>
        <v>6281000</v>
      </c>
      <c r="E5" s="19">
        <f>SUM(E6:E12)</f>
        <v>2254000</v>
      </c>
      <c r="F5" s="19">
        <f>SUM(F6:F12)</f>
        <v>1339611</v>
      </c>
      <c r="G5" s="19">
        <f>SUM(G6:G12)</f>
        <v>914389</v>
      </c>
      <c r="H5" s="19"/>
      <c r="K5" s="20"/>
    </row>
    <row r="6" spans="1:10" ht="34.5" customHeight="1">
      <c r="A6" s="5" t="s">
        <v>11</v>
      </c>
      <c r="B6" s="21">
        <v>1</v>
      </c>
      <c r="C6" s="22" t="s">
        <v>12</v>
      </c>
      <c r="D6" s="23">
        <f>1060000+100000</f>
        <v>1160000</v>
      </c>
      <c r="E6" s="23">
        <f>1060000+100000</f>
        <v>1160000</v>
      </c>
      <c r="F6" s="23">
        <f>E6-G6</f>
        <v>545611</v>
      </c>
      <c r="G6" s="24">
        <v>614389</v>
      </c>
      <c r="H6" s="25" t="s">
        <v>13</v>
      </c>
      <c r="I6" s="26"/>
      <c r="J6" s="27"/>
    </row>
    <row r="7" spans="1:8" ht="25.5">
      <c r="A7" s="28"/>
      <c r="B7" s="21">
        <f aca="true" t="shared" si="0" ref="B7:B12">B6+1</f>
        <v>2</v>
      </c>
      <c r="C7" s="29" t="s">
        <v>14</v>
      </c>
      <c r="D7" s="30">
        <v>400000</v>
      </c>
      <c r="E7" s="30">
        <v>50000</v>
      </c>
      <c r="F7" s="30">
        <f>E7</f>
        <v>50000</v>
      </c>
      <c r="G7" s="31"/>
      <c r="H7" s="31"/>
    </row>
    <row r="8" spans="1:9" ht="12.75">
      <c r="A8" s="28"/>
      <c r="B8" s="21">
        <f t="shared" si="0"/>
        <v>3</v>
      </c>
      <c r="C8" s="29" t="s">
        <v>15</v>
      </c>
      <c r="D8" s="30">
        <v>100000</v>
      </c>
      <c r="E8" s="30">
        <f>20000+80000</f>
        <v>100000</v>
      </c>
      <c r="F8" s="30">
        <f>E8</f>
        <v>100000</v>
      </c>
      <c r="G8" s="31"/>
      <c r="H8" s="31"/>
      <c r="I8" s="32"/>
    </row>
    <row r="9" spans="1:11" ht="39.75" customHeight="1">
      <c r="A9" s="28"/>
      <c r="B9" s="21">
        <f t="shared" si="0"/>
        <v>4</v>
      </c>
      <c r="C9" s="33" t="s">
        <v>16</v>
      </c>
      <c r="D9" s="30">
        <f>995577-495577</f>
        <v>500000</v>
      </c>
      <c r="E9" s="30">
        <f>995577-495577</f>
        <v>500000</v>
      </c>
      <c r="F9" s="30">
        <f>E9-G9</f>
        <v>200000</v>
      </c>
      <c r="G9" s="34">
        <v>300000</v>
      </c>
      <c r="H9" s="25" t="s">
        <v>13</v>
      </c>
      <c r="K9" s="20"/>
    </row>
    <row r="10" spans="1:9" ht="38.25">
      <c r="A10" s="28"/>
      <c r="B10" s="21">
        <f t="shared" si="0"/>
        <v>5</v>
      </c>
      <c r="C10" s="29" t="s">
        <v>17</v>
      </c>
      <c r="D10" s="30">
        <v>3614000</v>
      </c>
      <c r="E10" s="30">
        <f>40000+20000</f>
        <v>60000</v>
      </c>
      <c r="F10" s="30">
        <f>E10</f>
        <v>60000</v>
      </c>
      <c r="G10" s="34"/>
      <c r="H10" s="31"/>
      <c r="I10" s="32"/>
    </row>
    <row r="11" spans="1:8" ht="12.75">
      <c r="A11" s="28"/>
      <c r="B11" s="21">
        <f t="shared" si="0"/>
        <v>6</v>
      </c>
      <c r="C11" s="35" t="s">
        <v>18</v>
      </c>
      <c r="D11" s="30">
        <v>207000</v>
      </c>
      <c r="E11" s="30">
        <v>84000</v>
      </c>
      <c r="F11" s="30">
        <v>84000</v>
      </c>
      <c r="G11" s="34"/>
      <c r="H11" s="31"/>
    </row>
    <row r="12" spans="1:8" ht="63.75">
      <c r="A12" s="11"/>
      <c r="B12" s="21">
        <f t="shared" si="0"/>
        <v>7</v>
      </c>
      <c r="C12" s="22" t="s">
        <v>19</v>
      </c>
      <c r="D12" s="23">
        <v>300000</v>
      </c>
      <c r="E12" s="23">
        <v>300000</v>
      </c>
      <c r="F12" s="23">
        <f>E12</f>
        <v>300000</v>
      </c>
      <c r="G12" s="31"/>
      <c r="H12" s="31"/>
    </row>
    <row r="13" spans="1:11" ht="15" customHeight="1">
      <c r="A13" s="36" t="s">
        <v>20</v>
      </c>
      <c r="B13" s="37"/>
      <c r="C13" s="38"/>
      <c r="D13" s="19">
        <f>SUM(D15:D23)</f>
        <v>3424187</v>
      </c>
      <c r="E13" s="19">
        <f>SUM(E14:E23)</f>
        <v>2886763</v>
      </c>
      <c r="F13" s="19">
        <f>SUM(F14:F23)</f>
        <v>1899133</v>
      </c>
      <c r="G13" s="19">
        <f>SUM(G14:G23)</f>
        <v>987630</v>
      </c>
      <c r="H13" s="19"/>
      <c r="K13" s="20"/>
    </row>
    <row r="14" spans="1:11" ht="63.75">
      <c r="A14" s="39" t="s">
        <v>21</v>
      </c>
      <c r="B14" s="21">
        <f>B12+1</f>
        <v>8</v>
      </c>
      <c r="C14" s="29" t="s">
        <v>22</v>
      </c>
      <c r="D14" s="30">
        <v>661810</v>
      </c>
      <c r="E14" s="30">
        <f>130880+16496</f>
        <v>147376</v>
      </c>
      <c r="F14" s="30">
        <f>E14-G14</f>
        <v>147376</v>
      </c>
      <c r="G14" s="34"/>
      <c r="H14" s="34"/>
      <c r="K14" s="20"/>
    </row>
    <row r="15" spans="1:9" ht="51">
      <c r="A15" s="5" t="s">
        <v>23</v>
      </c>
      <c r="B15" s="21">
        <f aca="true" t="shared" si="1" ref="B15:B23">B14+1</f>
        <v>9</v>
      </c>
      <c r="C15" s="29" t="s">
        <v>24</v>
      </c>
      <c r="D15" s="30">
        <v>36000</v>
      </c>
      <c r="E15" s="30">
        <f>30000+6000</f>
        <v>36000</v>
      </c>
      <c r="F15" s="30">
        <f>E15</f>
        <v>36000</v>
      </c>
      <c r="G15" s="31"/>
      <c r="H15" s="31"/>
      <c r="I15" s="40"/>
    </row>
    <row r="16" spans="1:10" ht="60" customHeight="1">
      <c r="A16" s="28"/>
      <c r="B16" s="41">
        <f t="shared" si="1"/>
        <v>10</v>
      </c>
      <c r="C16" s="42" t="s">
        <v>25</v>
      </c>
      <c r="D16" s="43">
        <f>1383903+10000-104321</f>
        <v>1289582</v>
      </c>
      <c r="E16" s="43">
        <f>1393903-104321</f>
        <v>1289582</v>
      </c>
      <c r="F16" s="43">
        <v>401952</v>
      </c>
      <c r="G16" s="44">
        <f>691951+300000-104321</f>
        <v>887630</v>
      </c>
      <c r="H16" s="45" t="s">
        <v>26</v>
      </c>
      <c r="J16" s="2"/>
    </row>
    <row r="17" spans="1:8" ht="45">
      <c r="A17" s="28"/>
      <c r="B17" s="21">
        <f t="shared" si="1"/>
        <v>11</v>
      </c>
      <c r="C17" s="33" t="s">
        <v>27</v>
      </c>
      <c r="D17" s="46">
        <f>363805+20000</f>
        <v>383805</v>
      </c>
      <c r="E17" s="46">
        <f>170000+193805+20000</f>
        <v>383805</v>
      </c>
      <c r="F17" s="46">
        <f>E17-G17</f>
        <v>283805</v>
      </c>
      <c r="G17" s="47">
        <v>100000</v>
      </c>
      <c r="H17" s="25" t="s">
        <v>13</v>
      </c>
    </row>
    <row r="18" spans="1:10" ht="25.5">
      <c r="A18" s="28"/>
      <c r="B18" s="21">
        <f t="shared" si="1"/>
        <v>12</v>
      </c>
      <c r="C18" s="29" t="s">
        <v>28</v>
      </c>
      <c r="D18" s="30">
        <f>213000+106800</f>
        <v>319800</v>
      </c>
      <c r="E18" s="30">
        <v>15000</v>
      </c>
      <c r="F18" s="30">
        <v>15000</v>
      </c>
      <c r="G18" s="34"/>
      <c r="H18" s="34"/>
      <c r="J18" s="20"/>
    </row>
    <row r="19" spans="1:10" ht="12.75">
      <c r="A19" s="28"/>
      <c r="B19" s="21">
        <f t="shared" si="1"/>
        <v>13</v>
      </c>
      <c r="C19" s="35" t="s">
        <v>29</v>
      </c>
      <c r="D19" s="30">
        <v>45000</v>
      </c>
      <c r="E19" s="30">
        <v>45000</v>
      </c>
      <c r="F19" s="30">
        <v>45000</v>
      </c>
      <c r="G19" s="34"/>
      <c r="H19" s="34"/>
      <c r="J19" s="20"/>
    </row>
    <row r="20" spans="1:11" ht="25.5">
      <c r="A20" s="28"/>
      <c r="B20" s="21">
        <f t="shared" si="1"/>
        <v>14</v>
      </c>
      <c r="C20" s="33" t="s">
        <v>30</v>
      </c>
      <c r="D20" s="23">
        <v>460000</v>
      </c>
      <c r="E20" s="23">
        <f>100000+52000+40000-16496+200000+1353+23143</f>
        <v>400000</v>
      </c>
      <c r="F20" s="23">
        <f>E20</f>
        <v>400000</v>
      </c>
      <c r="G20" s="31"/>
      <c r="H20" s="31"/>
      <c r="I20" s="32"/>
      <c r="J20" s="2"/>
      <c r="K20" s="48"/>
    </row>
    <row r="21" spans="1:8" ht="38.25">
      <c r="A21" s="28"/>
      <c r="B21" s="21">
        <f t="shared" si="1"/>
        <v>15</v>
      </c>
      <c r="C21" s="29" t="s">
        <v>31</v>
      </c>
      <c r="D21" s="46">
        <v>740000</v>
      </c>
      <c r="E21" s="46">
        <f>100000+150000+170000</f>
        <v>420000</v>
      </c>
      <c r="F21" s="46">
        <f>E21</f>
        <v>420000</v>
      </c>
      <c r="G21" s="31"/>
      <c r="H21" s="31"/>
    </row>
    <row r="22" spans="1:8" ht="25.5">
      <c r="A22" s="28"/>
      <c r="B22" s="21">
        <f t="shared" si="1"/>
        <v>16</v>
      </c>
      <c r="C22" s="29" t="s">
        <v>32</v>
      </c>
      <c r="D22" s="23">
        <v>100000</v>
      </c>
      <c r="E22" s="23">
        <v>100000</v>
      </c>
      <c r="F22" s="23">
        <f>E22</f>
        <v>100000</v>
      </c>
      <c r="G22" s="31"/>
      <c r="H22" s="31"/>
    </row>
    <row r="23" spans="1:11" ht="12.75">
      <c r="A23" s="11"/>
      <c r="B23" s="21">
        <f t="shared" si="1"/>
        <v>17</v>
      </c>
      <c r="C23" s="29" t="s">
        <v>33</v>
      </c>
      <c r="D23" s="30">
        <v>50000</v>
      </c>
      <c r="E23" s="30">
        <v>50000</v>
      </c>
      <c r="F23" s="23">
        <f>E23</f>
        <v>50000</v>
      </c>
      <c r="G23" s="31"/>
      <c r="H23" s="31"/>
      <c r="K23" s="20"/>
    </row>
    <row r="24" spans="1:8" ht="15" customHeight="1">
      <c r="A24" s="36" t="s">
        <v>34</v>
      </c>
      <c r="B24" s="37"/>
      <c r="C24" s="38"/>
      <c r="D24" s="19">
        <f>SUM(D25:D26)</f>
        <v>155000</v>
      </c>
      <c r="E24" s="19">
        <f>SUM(E25:E26)</f>
        <v>155000</v>
      </c>
      <c r="F24" s="19">
        <f>SUM(F25:F26)</f>
        <v>155000</v>
      </c>
      <c r="G24" s="31"/>
      <c r="H24" s="31"/>
    </row>
    <row r="25" spans="1:9" s="52" customFormat="1" ht="25.5">
      <c r="A25" s="49" t="s">
        <v>35</v>
      </c>
      <c r="B25" s="21">
        <f>B23+1</f>
        <v>18</v>
      </c>
      <c r="C25" s="50" t="s">
        <v>36</v>
      </c>
      <c r="D25" s="23">
        <v>55000</v>
      </c>
      <c r="E25" s="23">
        <v>55000</v>
      </c>
      <c r="F25" s="23">
        <f>E25</f>
        <v>55000</v>
      </c>
      <c r="G25" s="31"/>
      <c r="H25" s="31"/>
      <c r="I25" s="51"/>
    </row>
    <row r="26" spans="1:9" s="52" customFormat="1" ht="19.5" customHeight="1">
      <c r="A26" s="53"/>
      <c r="B26" s="21">
        <f>B25+1</f>
        <v>19</v>
      </c>
      <c r="C26" s="50" t="s">
        <v>37</v>
      </c>
      <c r="D26" s="23">
        <v>100000</v>
      </c>
      <c r="E26" s="23">
        <v>100000</v>
      </c>
      <c r="F26" s="23">
        <f>E26</f>
        <v>100000</v>
      </c>
      <c r="G26" s="31"/>
      <c r="H26" s="31"/>
      <c r="I26" s="51"/>
    </row>
    <row r="27" spans="1:11" s="52" customFormat="1" ht="19.5" customHeight="1">
      <c r="A27" s="36" t="s">
        <v>38</v>
      </c>
      <c r="B27" s="37"/>
      <c r="C27" s="38"/>
      <c r="D27" s="54">
        <f>SUM(D28:D28)</f>
        <v>15000</v>
      </c>
      <c r="E27" s="54">
        <f>SUM(E28:E28)</f>
        <v>15000</v>
      </c>
      <c r="F27" s="54">
        <f>E27</f>
        <v>15000</v>
      </c>
      <c r="G27" s="54"/>
      <c r="H27" s="54"/>
      <c r="I27" s="51"/>
      <c r="K27" s="20"/>
    </row>
    <row r="28" spans="1:9" s="52" customFormat="1" ht="19.5" customHeight="1">
      <c r="A28" s="55" t="s">
        <v>39</v>
      </c>
      <c r="B28" s="16">
        <f>B26+1</f>
        <v>20</v>
      </c>
      <c r="C28" s="50" t="s">
        <v>40</v>
      </c>
      <c r="D28" s="23">
        <f>5000+10000</f>
        <v>15000</v>
      </c>
      <c r="E28" s="23">
        <f>5000+10000</f>
        <v>15000</v>
      </c>
      <c r="F28" s="23">
        <f>E28</f>
        <v>15000</v>
      </c>
      <c r="G28" s="31"/>
      <c r="H28" s="31"/>
      <c r="I28" s="51"/>
    </row>
    <row r="29" spans="1:11" s="57" customFormat="1" ht="19.5" customHeight="1">
      <c r="A29" s="36" t="s">
        <v>41</v>
      </c>
      <c r="B29" s="37"/>
      <c r="C29" s="38"/>
      <c r="D29" s="54">
        <f>SUM(D30:D31)</f>
        <v>543000</v>
      </c>
      <c r="E29" s="54">
        <f>SUM(E30:E31)</f>
        <v>435750</v>
      </c>
      <c r="F29" s="54">
        <f>SUM(F30:F31)</f>
        <v>435750</v>
      </c>
      <c r="G29" s="54"/>
      <c r="H29" s="54"/>
      <c r="I29" s="56"/>
      <c r="K29" s="20"/>
    </row>
    <row r="30" spans="1:9" s="57" customFormat="1" ht="34.5" customHeight="1">
      <c r="A30" s="58" t="s">
        <v>42</v>
      </c>
      <c r="B30" s="39">
        <f>B28+1</f>
        <v>21</v>
      </c>
      <c r="C30" s="22" t="s">
        <v>43</v>
      </c>
      <c r="D30" s="46">
        <v>143000</v>
      </c>
      <c r="E30" s="46">
        <v>35750</v>
      </c>
      <c r="F30" s="46">
        <f>E30</f>
        <v>35750</v>
      </c>
      <c r="G30" s="54"/>
      <c r="H30" s="54"/>
      <c r="I30" s="56"/>
    </row>
    <row r="31" spans="1:9" s="57" customFormat="1" ht="19.5" customHeight="1">
      <c r="A31" s="58" t="s">
        <v>44</v>
      </c>
      <c r="B31" s="39">
        <f>B30+1</f>
        <v>22</v>
      </c>
      <c r="C31" s="22" t="s">
        <v>45</v>
      </c>
      <c r="D31" s="46">
        <v>400000</v>
      </c>
      <c r="E31" s="46">
        <v>400000</v>
      </c>
      <c r="F31" s="46">
        <f>E31</f>
        <v>400000</v>
      </c>
      <c r="G31" s="54"/>
      <c r="H31" s="54"/>
      <c r="I31" s="56"/>
    </row>
    <row r="32" spans="1:9" s="57" customFormat="1" ht="19.5" customHeight="1">
      <c r="A32" s="18" t="s">
        <v>46</v>
      </c>
      <c r="B32" s="18"/>
      <c r="C32" s="18"/>
      <c r="D32" s="54">
        <f>D33</f>
        <v>10000</v>
      </c>
      <c r="E32" s="54">
        <f>E33</f>
        <v>10000</v>
      </c>
      <c r="F32" s="54">
        <f>F33</f>
        <v>10000</v>
      </c>
      <c r="G32" s="24"/>
      <c r="H32" s="24"/>
      <c r="I32" s="56"/>
    </row>
    <row r="33" spans="1:9" s="57" customFormat="1" ht="19.5" customHeight="1">
      <c r="A33" s="39" t="s">
        <v>47</v>
      </c>
      <c r="B33" s="39">
        <f>B31+1</f>
        <v>23</v>
      </c>
      <c r="C33" s="22" t="s">
        <v>48</v>
      </c>
      <c r="D33" s="46">
        <v>10000</v>
      </c>
      <c r="E33" s="46">
        <v>10000</v>
      </c>
      <c r="F33" s="46">
        <f>E33</f>
        <v>10000</v>
      </c>
      <c r="G33" s="24"/>
      <c r="H33" s="24"/>
      <c r="I33" s="56"/>
    </row>
    <row r="34" spans="1:8" ht="15" customHeight="1">
      <c r="A34" s="36" t="s">
        <v>49</v>
      </c>
      <c r="B34" s="37"/>
      <c r="C34" s="38"/>
      <c r="D34" s="54">
        <f>D35</f>
        <v>6000</v>
      </c>
      <c r="E34" s="54">
        <f>E35</f>
        <v>6000</v>
      </c>
      <c r="F34" s="54">
        <f>F35</f>
        <v>6000</v>
      </c>
      <c r="G34" s="54"/>
      <c r="H34" s="54"/>
    </row>
    <row r="35" spans="1:9" s="52" customFormat="1" ht="19.5" customHeight="1">
      <c r="A35" s="16" t="s">
        <v>50</v>
      </c>
      <c r="B35" s="16">
        <f>B33+1</f>
        <v>24</v>
      </c>
      <c r="C35" s="50" t="s">
        <v>51</v>
      </c>
      <c r="D35" s="23">
        <v>6000</v>
      </c>
      <c r="E35" s="23">
        <v>6000</v>
      </c>
      <c r="F35" s="23">
        <f>E35</f>
        <v>6000</v>
      </c>
      <c r="G35" s="31"/>
      <c r="H35" s="31"/>
      <c r="I35" s="51"/>
    </row>
    <row r="36" spans="1:11" ht="15">
      <c r="A36" s="36" t="s">
        <v>52</v>
      </c>
      <c r="B36" s="37"/>
      <c r="C36" s="38"/>
      <c r="D36" s="19">
        <f>SUM(D37:D39)</f>
        <v>780529</v>
      </c>
      <c r="E36" s="19">
        <f>SUM(E37:E39)</f>
        <v>730000</v>
      </c>
      <c r="F36" s="19">
        <f>SUM(F37:F39)</f>
        <v>730000</v>
      </c>
      <c r="G36" s="19"/>
      <c r="H36" s="54"/>
      <c r="K36" s="20"/>
    </row>
    <row r="37" spans="1:9" ht="12.75">
      <c r="A37" s="5" t="s">
        <v>53</v>
      </c>
      <c r="B37" s="16">
        <f>B35+1</f>
        <v>25</v>
      </c>
      <c r="C37" s="33" t="s">
        <v>54</v>
      </c>
      <c r="D37" s="46">
        <f>350000+100000</f>
        <v>450000</v>
      </c>
      <c r="E37" s="46">
        <f>200000+150000+100000</f>
        <v>450000</v>
      </c>
      <c r="F37" s="23">
        <f>E37</f>
        <v>450000</v>
      </c>
      <c r="G37" s="31"/>
      <c r="H37" s="31"/>
      <c r="I37" s="32"/>
    </row>
    <row r="38" spans="1:8" ht="25.5">
      <c r="A38" s="28"/>
      <c r="B38" s="16">
        <f>B37+1</f>
        <v>26</v>
      </c>
      <c r="C38" s="22" t="s">
        <v>55</v>
      </c>
      <c r="D38" s="23">
        <f>129551+147358+13620</f>
        <v>290529</v>
      </c>
      <c r="E38" s="23">
        <v>240000</v>
      </c>
      <c r="F38" s="23">
        <f>E38</f>
        <v>240000</v>
      </c>
      <c r="G38" s="31"/>
      <c r="H38" s="31"/>
    </row>
    <row r="39" spans="1:8" ht="38.25">
      <c r="A39" s="28"/>
      <c r="B39" s="16">
        <f>B38+1</f>
        <v>27</v>
      </c>
      <c r="C39" s="22" t="s">
        <v>56</v>
      </c>
      <c r="D39" s="23">
        <f>20000+20000</f>
        <v>40000</v>
      </c>
      <c r="E39" s="23">
        <f>20000+20000</f>
        <v>40000</v>
      </c>
      <c r="F39" s="23">
        <f>E39</f>
        <v>40000</v>
      </c>
      <c r="G39" s="31"/>
      <c r="H39" s="31"/>
    </row>
    <row r="40" spans="1:8" ht="15">
      <c r="A40" s="18" t="s">
        <v>57</v>
      </c>
      <c r="B40" s="18"/>
      <c r="C40" s="18"/>
      <c r="D40" s="54">
        <f>D41</f>
        <v>10000</v>
      </c>
      <c r="E40" s="54">
        <f>E41</f>
        <v>10000</v>
      </c>
      <c r="F40" s="54">
        <f>F41</f>
        <v>10000</v>
      </c>
      <c r="G40" s="31"/>
      <c r="H40" s="31"/>
    </row>
    <row r="41" spans="1:8" ht="19.5" customHeight="1">
      <c r="A41" s="16" t="s">
        <v>58</v>
      </c>
      <c r="B41" s="16">
        <f>B39+1</f>
        <v>28</v>
      </c>
      <c r="C41" s="22" t="s">
        <v>59</v>
      </c>
      <c r="D41" s="23">
        <v>10000</v>
      </c>
      <c r="E41" s="23">
        <v>10000</v>
      </c>
      <c r="F41" s="23">
        <f>E41</f>
        <v>10000</v>
      </c>
      <c r="G41" s="31"/>
      <c r="H41" s="31"/>
    </row>
    <row r="42" spans="1:11" ht="15" customHeight="1">
      <c r="A42" s="36" t="s">
        <v>60</v>
      </c>
      <c r="B42" s="37"/>
      <c r="C42" s="38"/>
      <c r="D42" s="19">
        <f>SUM(D43:D46)</f>
        <v>6377595</v>
      </c>
      <c r="E42" s="19">
        <f>SUM(E43:E46)</f>
        <v>2545595</v>
      </c>
      <c r="F42" s="19">
        <f>SUM(F43:F46)</f>
        <v>1775595</v>
      </c>
      <c r="G42" s="19">
        <f>SUM(G43:G46)</f>
        <v>770000</v>
      </c>
      <c r="H42" s="19"/>
      <c r="K42" s="20"/>
    </row>
    <row r="43" spans="1:9" ht="25.5">
      <c r="A43" s="59"/>
      <c r="B43" s="39">
        <f>B41</f>
        <v>28</v>
      </c>
      <c r="C43" s="60" t="s">
        <v>61</v>
      </c>
      <c r="D43" s="46">
        <v>4300000</v>
      </c>
      <c r="E43" s="46">
        <f>2000000+50000</f>
        <v>2050000</v>
      </c>
      <c r="F43" s="46">
        <f>E43-G43</f>
        <v>1450000</v>
      </c>
      <c r="G43" s="47">
        <v>600000</v>
      </c>
      <c r="H43" s="25" t="s">
        <v>62</v>
      </c>
      <c r="I43" s="32"/>
    </row>
    <row r="44" spans="1:8" ht="25.5">
      <c r="A44" s="59"/>
      <c r="B44" s="39">
        <f>B43+1</f>
        <v>29</v>
      </c>
      <c r="C44" s="60" t="s">
        <v>63</v>
      </c>
      <c r="D44" s="46">
        <v>350000</v>
      </c>
      <c r="E44" s="46">
        <v>50000</v>
      </c>
      <c r="F44" s="46">
        <v>50000</v>
      </c>
      <c r="G44" s="47"/>
      <c r="H44" s="25"/>
    </row>
    <row r="45" spans="1:8" ht="33.75">
      <c r="A45" s="59"/>
      <c r="B45" s="39">
        <f>B44+1</f>
        <v>30</v>
      </c>
      <c r="C45" s="60" t="s">
        <v>64</v>
      </c>
      <c r="D45" s="46">
        <v>414514</v>
      </c>
      <c r="E45" s="46">
        <v>414514</v>
      </c>
      <c r="F45" s="46">
        <f>E45-G45</f>
        <v>244514</v>
      </c>
      <c r="G45" s="47">
        <v>170000</v>
      </c>
      <c r="H45" s="25" t="s">
        <v>65</v>
      </c>
    </row>
    <row r="46" spans="1:10" ht="38.25">
      <c r="A46" s="59"/>
      <c r="B46" s="39">
        <f>B45+1</f>
        <v>31</v>
      </c>
      <c r="C46" s="61" t="s">
        <v>66</v>
      </c>
      <c r="D46" s="30">
        <f>1282000+31081</f>
        <v>1313081</v>
      </c>
      <c r="E46" s="46">
        <f>850000-150000-50000-400000-23143+94224-20000-270000</f>
        <v>31081</v>
      </c>
      <c r="F46" s="46">
        <f>E46</f>
        <v>31081</v>
      </c>
      <c r="G46" s="47"/>
      <c r="H46" s="25"/>
      <c r="I46" s="32"/>
      <c r="J46" s="2"/>
    </row>
    <row r="47" spans="1:8" ht="15">
      <c r="A47" s="36" t="s">
        <v>67</v>
      </c>
      <c r="B47" s="37"/>
      <c r="C47" s="38"/>
      <c r="D47" s="19">
        <f>SUM(D48:D48)</f>
        <v>35000</v>
      </c>
      <c r="E47" s="19">
        <f>SUM(E48:E48)</f>
        <v>35000</v>
      </c>
      <c r="F47" s="19">
        <f>SUM(F48:F48)</f>
        <v>35000</v>
      </c>
      <c r="G47" s="31"/>
      <c r="H47" s="31"/>
    </row>
    <row r="48" spans="1:8" ht="19.5" customHeight="1">
      <c r="A48" s="62" t="s">
        <v>68</v>
      </c>
      <c r="B48" s="16">
        <f>B46+1</f>
        <v>32</v>
      </c>
      <c r="C48" s="22" t="s">
        <v>69</v>
      </c>
      <c r="D48" s="23">
        <f>100000-35000-30000</f>
        <v>35000</v>
      </c>
      <c r="E48" s="23">
        <f>100000-35000-30000</f>
        <v>35000</v>
      </c>
      <c r="F48" s="23">
        <f>E48</f>
        <v>35000</v>
      </c>
      <c r="G48" s="31"/>
      <c r="H48" s="31"/>
    </row>
    <row r="49" spans="1:8" ht="15">
      <c r="A49" s="63"/>
      <c r="B49" s="64"/>
      <c r="C49" s="65" t="s">
        <v>70</v>
      </c>
      <c r="D49" s="66">
        <f>D5+D13+D24+D27+D29+D34+D36+D40+D42+D47</f>
        <v>17627311</v>
      </c>
      <c r="E49" s="66">
        <f>E5+E13+E24+E27+E29+E32+E34+E36+E40+E42+E47</f>
        <v>9083108</v>
      </c>
      <c r="F49" s="66">
        <f>F5+F13+F24+F27+F29+F32+F34+F36+F40+F42+F47</f>
        <v>6411089</v>
      </c>
      <c r="G49" s="66">
        <f>G5+G13+G24+G27+G29+G34+G36+G40+G42+G47</f>
        <v>2672019</v>
      </c>
      <c r="H49" s="66"/>
    </row>
    <row r="50" spans="5:11" ht="12.75">
      <c r="E50" s="20"/>
      <c r="F50" s="20"/>
      <c r="K50" s="20"/>
    </row>
    <row r="52" ht="12.75">
      <c r="E52" s="20"/>
    </row>
    <row r="53" ht="12.75">
      <c r="E53" s="20"/>
    </row>
    <row r="54" spans="1:8" ht="12.75">
      <c r="A54" s="68"/>
      <c r="B54" s="68"/>
      <c r="C54" s="69"/>
      <c r="D54" s="69"/>
      <c r="E54" s="68"/>
      <c r="F54" s="68"/>
      <c r="G54" s="70"/>
      <c r="H54" s="68"/>
    </row>
    <row r="55" spans="1:8" ht="12.75">
      <c r="A55" s="71"/>
      <c r="B55" s="68"/>
      <c r="C55" s="68"/>
      <c r="D55" s="68"/>
      <c r="E55" s="68"/>
      <c r="F55" s="68"/>
      <c r="G55" s="70"/>
      <c r="H55" s="68"/>
    </row>
    <row r="56" spans="1:8" ht="12.75">
      <c r="A56" s="68"/>
      <c r="B56" s="68"/>
      <c r="C56" s="69"/>
      <c r="D56" s="68"/>
      <c r="E56" s="68"/>
      <c r="F56" s="68"/>
      <c r="G56" s="70"/>
      <c r="H56" s="68"/>
    </row>
    <row r="57" spans="1:8" ht="12.75">
      <c r="A57" s="68"/>
      <c r="B57" s="68"/>
      <c r="C57" s="69"/>
      <c r="D57" s="68"/>
      <c r="E57" s="68"/>
      <c r="F57" s="68"/>
      <c r="G57" s="70"/>
      <c r="H57" s="68"/>
    </row>
    <row r="58" spans="1:8" ht="12.75">
      <c r="A58" s="68"/>
      <c r="B58" s="68"/>
      <c r="C58" s="69"/>
      <c r="D58" s="68"/>
      <c r="E58" s="68"/>
      <c r="F58" s="68"/>
      <c r="G58" s="70"/>
      <c r="H58" s="68"/>
    </row>
    <row r="59" spans="1:8" ht="12.75">
      <c r="A59" s="68"/>
      <c r="B59" s="68"/>
      <c r="C59" s="69"/>
      <c r="D59" s="68"/>
      <c r="E59" s="68"/>
      <c r="F59" s="68"/>
      <c r="G59" s="70"/>
      <c r="H59" s="68"/>
    </row>
    <row r="60" spans="1:8" ht="12.75">
      <c r="A60" s="68"/>
      <c r="B60" s="68"/>
      <c r="C60" s="69"/>
      <c r="D60" s="68"/>
      <c r="E60" s="68"/>
      <c r="F60" s="68"/>
      <c r="G60" s="70"/>
      <c r="H60" s="68"/>
    </row>
    <row r="61" spans="1:8" ht="12.75">
      <c r="A61" s="68"/>
      <c r="B61" s="68"/>
      <c r="C61" s="69"/>
      <c r="D61" s="68"/>
      <c r="E61" s="68"/>
      <c r="F61" s="68"/>
      <c r="G61" s="70"/>
      <c r="H61" s="68"/>
    </row>
    <row r="62" spans="1:8" ht="12.75">
      <c r="A62" s="68"/>
      <c r="B62" s="68"/>
      <c r="C62" s="69"/>
      <c r="D62" s="68"/>
      <c r="E62" s="68"/>
      <c r="F62" s="68"/>
      <c r="G62" s="70"/>
      <c r="H62" s="68"/>
    </row>
    <row r="63" spans="1:8" ht="12.75">
      <c r="A63" s="68"/>
      <c r="B63" s="68"/>
      <c r="C63" s="68"/>
      <c r="D63" s="68"/>
      <c r="E63" s="68"/>
      <c r="F63" s="68"/>
      <c r="G63" s="70"/>
      <c r="H63" s="68"/>
    </row>
    <row r="64" spans="1:8" ht="12.75">
      <c r="A64" s="68"/>
      <c r="B64" s="68"/>
      <c r="C64" s="68"/>
      <c r="D64" s="68"/>
      <c r="E64" s="68"/>
      <c r="F64" s="68"/>
      <c r="G64" s="70"/>
      <c r="H64" s="68"/>
    </row>
    <row r="65" spans="1:8" ht="12.75">
      <c r="A65" s="68"/>
      <c r="B65" s="68"/>
      <c r="C65" s="68"/>
      <c r="D65" s="68"/>
      <c r="E65" s="68"/>
      <c r="F65" s="68"/>
      <c r="G65" s="70"/>
      <c r="H65" s="68"/>
    </row>
    <row r="66" spans="1:8" ht="12.75">
      <c r="A66" s="68"/>
      <c r="B66" s="68"/>
      <c r="C66" s="68"/>
      <c r="D66" s="68"/>
      <c r="E66" s="68"/>
      <c r="F66" s="68"/>
      <c r="G66" s="70"/>
      <c r="H66" s="68"/>
    </row>
    <row r="67" spans="1:8" ht="12.75">
      <c r="A67" s="68"/>
      <c r="B67" s="68"/>
      <c r="C67" s="68"/>
      <c r="D67" s="68"/>
      <c r="E67" s="68"/>
      <c r="F67" s="68"/>
      <c r="G67" s="70"/>
      <c r="H67" s="68"/>
    </row>
    <row r="68" spans="1:8" ht="12.75">
      <c r="A68" s="68"/>
      <c r="B68" s="68"/>
      <c r="C68" s="68"/>
      <c r="D68" s="68"/>
      <c r="E68" s="68"/>
      <c r="F68" s="68"/>
      <c r="G68" s="70"/>
      <c r="H68" s="68"/>
    </row>
    <row r="69" spans="1:8" ht="12.75">
      <c r="A69" s="68"/>
      <c r="B69" s="68"/>
      <c r="C69" s="68"/>
      <c r="D69" s="68"/>
      <c r="E69" s="68"/>
      <c r="F69" s="68"/>
      <c r="G69" s="70"/>
      <c r="H69" s="68"/>
    </row>
    <row r="70" spans="1:8" ht="12.75">
      <c r="A70" s="68"/>
      <c r="B70" s="68"/>
      <c r="C70" s="68"/>
      <c r="D70" s="68"/>
      <c r="E70" s="68"/>
      <c r="F70" s="68"/>
      <c r="G70" s="70"/>
      <c r="H70" s="68"/>
    </row>
    <row r="71" spans="1:8" ht="12.75">
      <c r="A71" s="68"/>
      <c r="B71" s="68"/>
      <c r="C71" s="68"/>
      <c r="D71" s="68"/>
      <c r="E71" s="68"/>
      <c r="F71" s="68"/>
      <c r="G71" s="70"/>
      <c r="H71" s="68"/>
    </row>
    <row r="72" spans="1:8" ht="12.75">
      <c r="A72" s="68"/>
      <c r="B72" s="68"/>
      <c r="C72" s="68"/>
      <c r="D72" s="68"/>
      <c r="E72" s="68"/>
      <c r="F72" s="68"/>
      <c r="G72" s="70"/>
      <c r="H72" s="68"/>
    </row>
    <row r="73" spans="1:8" ht="12.75">
      <c r="A73" s="68"/>
      <c r="B73" s="68"/>
      <c r="C73" s="68"/>
      <c r="D73" s="68"/>
      <c r="E73" s="68"/>
      <c r="F73" s="68"/>
      <c r="G73" s="70"/>
      <c r="H73" s="68"/>
    </row>
    <row r="74" spans="1:8" ht="12.75">
      <c r="A74" s="68"/>
      <c r="B74" s="68"/>
      <c r="C74" s="68"/>
      <c r="D74" s="68"/>
      <c r="E74" s="68"/>
      <c r="F74" s="68"/>
      <c r="G74" s="70"/>
      <c r="H74" s="68"/>
    </row>
    <row r="75" spans="1:8" ht="12.75">
      <c r="A75" s="68"/>
      <c r="B75" s="68"/>
      <c r="C75" s="68"/>
      <c r="D75" s="68"/>
      <c r="E75" s="68"/>
      <c r="F75" s="68"/>
      <c r="G75" s="70"/>
      <c r="H75" s="68"/>
    </row>
    <row r="76" spans="1:8" ht="12.75">
      <c r="A76" s="68"/>
      <c r="B76" s="68"/>
      <c r="C76" s="68"/>
      <c r="D76" s="68"/>
      <c r="E76" s="68"/>
      <c r="F76" s="68"/>
      <c r="G76" s="70"/>
      <c r="H76" s="68"/>
    </row>
    <row r="77" spans="1:8" ht="12.75">
      <c r="A77" s="68"/>
      <c r="B77" s="68"/>
      <c r="C77" s="68"/>
      <c r="D77" s="68"/>
      <c r="E77" s="68"/>
      <c r="F77" s="68"/>
      <c r="G77" s="70"/>
      <c r="H77" s="68"/>
    </row>
    <row r="78" spans="1:8" ht="12.75">
      <c r="A78" s="68"/>
      <c r="B78" s="68"/>
      <c r="C78" s="68"/>
      <c r="D78" s="68"/>
      <c r="E78" s="68"/>
      <c r="F78" s="68"/>
      <c r="G78" s="70"/>
      <c r="H78" s="68"/>
    </row>
    <row r="79" spans="1:8" ht="12.75">
      <c r="A79" s="68"/>
      <c r="B79" s="68"/>
      <c r="C79" s="68"/>
      <c r="D79" s="68"/>
      <c r="E79" s="68"/>
      <c r="F79" s="68"/>
      <c r="G79" s="70"/>
      <c r="H79" s="68"/>
    </row>
    <row r="80" spans="1:8" ht="12.75">
      <c r="A80" s="68"/>
      <c r="B80" s="68"/>
      <c r="C80" s="68"/>
      <c r="D80" s="68"/>
      <c r="E80" s="68"/>
      <c r="F80" s="68"/>
      <c r="G80" s="70"/>
      <c r="H80" s="68"/>
    </row>
    <row r="81" spans="1:8" ht="12.75">
      <c r="A81" s="68"/>
      <c r="B81" s="68"/>
      <c r="C81" s="68"/>
      <c r="D81" s="68"/>
      <c r="E81" s="68"/>
      <c r="F81" s="68"/>
      <c r="G81" s="70"/>
      <c r="H81" s="68"/>
    </row>
    <row r="82" spans="1:8" ht="12.75">
      <c r="A82" s="68"/>
      <c r="B82" s="68"/>
      <c r="C82" s="68"/>
      <c r="D82" s="68"/>
      <c r="E82" s="68"/>
      <c r="F82" s="68"/>
      <c r="G82" s="70"/>
      <c r="H82" s="68"/>
    </row>
    <row r="83" spans="1:8" ht="12.75">
      <c r="A83" s="68"/>
      <c r="B83" s="68"/>
      <c r="C83" s="68"/>
      <c r="D83" s="68"/>
      <c r="E83" s="68"/>
      <c r="F83" s="68"/>
      <c r="G83" s="70"/>
      <c r="H83" s="68"/>
    </row>
    <row r="84" spans="1:8" ht="12.75">
      <c r="A84" s="68"/>
      <c r="B84" s="68"/>
      <c r="C84" s="68"/>
      <c r="D84" s="68"/>
      <c r="E84" s="68"/>
      <c r="F84" s="68"/>
      <c r="G84" s="70"/>
      <c r="H84" s="68"/>
    </row>
    <row r="85" spans="1:8" ht="12.75">
      <c r="A85" s="68"/>
      <c r="B85" s="68"/>
      <c r="C85" s="68"/>
      <c r="D85" s="68"/>
      <c r="E85" s="68"/>
      <c r="F85" s="68"/>
      <c r="G85" s="70"/>
      <c r="H85" s="68"/>
    </row>
    <row r="86" spans="1:8" ht="12.75">
      <c r="A86" s="68"/>
      <c r="B86" s="68"/>
      <c r="C86" s="68"/>
      <c r="D86" s="68"/>
      <c r="E86" s="68"/>
      <c r="F86" s="68"/>
      <c r="G86" s="70"/>
      <c r="H86" s="68"/>
    </row>
    <row r="87" spans="1:8" ht="12.75">
      <c r="A87" s="68"/>
      <c r="B87" s="68"/>
      <c r="C87" s="68"/>
      <c r="D87" s="68"/>
      <c r="E87" s="68"/>
      <c r="F87" s="68"/>
      <c r="G87" s="70"/>
      <c r="H87" s="68"/>
    </row>
    <row r="88" spans="1:8" ht="12.75">
      <c r="A88" s="68"/>
      <c r="B88" s="68"/>
      <c r="C88" s="68"/>
      <c r="D88" s="68"/>
      <c r="E88" s="68"/>
      <c r="F88" s="68"/>
      <c r="G88" s="70"/>
      <c r="H88" s="68"/>
    </row>
    <row r="89" spans="1:8" ht="12.75">
      <c r="A89" s="68"/>
      <c r="B89" s="68"/>
      <c r="C89" s="68"/>
      <c r="D89" s="68"/>
      <c r="E89" s="68"/>
      <c r="F89" s="68"/>
      <c r="G89" s="70"/>
      <c r="H89" s="68"/>
    </row>
  </sheetData>
  <mergeCells count="24">
    <mergeCell ref="A1:H1"/>
    <mergeCell ref="H2:H3"/>
    <mergeCell ref="A47:C47"/>
    <mergeCell ref="D2:D3"/>
    <mergeCell ref="C2:C3"/>
    <mergeCell ref="B2:B3"/>
    <mergeCell ref="A2:A3"/>
    <mergeCell ref="A5:C5"/>
    <mergeCell ref="A36:C36"/>
    <mergeCell ref="A43:A46"/>
    <mergeCell ref="F2:G2"/>
    <mergeCell ref="E2:E3"/>
    <mergeCell ref="A27:C27"/>
    <mergeCell ref="A6:A12"/>
    <mergeCell ref="A13:C13"/>
    <mergeCell ref="A24:C24"/>
    <mergeCell ref="A25:A26"/>
    <mergeCell ref="A15:A23"/>
    <mergeCell ref="A40:C40"/>
    <mergeCell ref="A42:C42"/>
    <mergeCell ref="A29:C29"/>
    <mergeCell ref="A34:C34"/>
    <mergeCell ref="A32:C32"/>
    <mergeCell ref="A37:A39"/>
  </mergeCells>
  <printOptions/>
  <pageMargins left="0.67" right="0.19" top="1.31" bottom="0.61" header="0.6692913385826772" footer="0.23"/>
  <pageSetup horizontalDpi="300" verticalDpi="300" orientation="landscape" paperSize="9" r:id="rId1"/>
  <headerFooter alignWithMargins="0">
    <oddHeader xml:space="preserve">&amp;RZałącznik Nr 5    
do Zarządzenia nr 57/2010              
Wójta Gminy Brodnica
z dnia 22 listopada 2010r 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2010-11-29T08:42:38Z</cp:lastPrinted>
  <dcterms:created xsi:type="dcterms:W3CDTF">2010-11-29T08:41:08Z</dcterms:created>
  <dcterms:modified xsi:type="dcterms:W3CDTF">2010-11-29T09:00:46Z</dcterms:modified>
  <cp:category/>
  <cp:version/>
  <cp:contentType/>
  <cp:contentStatus/>
</cp:coreProperties>
</file>