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ług" sheetId="1" r:id="rId1"/>
    <sheet name="Spłata zobowiązań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<sst xmlns="http://schemas.openxmlformats.org/spreadsheetml/2006/main" count="49" uniqueCount="36">
  <si>
    <t>L.p.</t>
  </si>
  <si>
    <t>Tytuł spłaty</t>
  </si>
  <si>
    <t>Spłata rat kredytów:</t>
  </si>
  <si>
    <t>-</t>
  </si>
  <si>
    <t>Spłata rat pożyczki:</t>
  </si>
  <si>
    <t>Potencjalne spłaty z tytułu udzielonych poręczeń</t>
  </si>
  <si>
    <t>Razem</t>
  </si>
  <si>
    <t>Prognozowane dochody budżetu</t>
  </si>
  <si>
    <t>Procentowy wskaźnik spłat zobowiązań do planowanych dochodów</t>
  </si>
  <si>
    <t>Razem raty</t>
  </si>
  <si>
    <t>Razem odsetki</t>
  </si>
  <si>
    <t>Poprawić odsetki</t>
  </si>
  <si>
    <r>
      <t>–</t>
    </r>
    <r>
      <rPr>
        <sz val="10"/>
        <rFont val="Times New Roman"/>
        <family val="1"/>
      </rPr>
      <t>       Długoterminowego</t>
    </r>
  </si>
  <si>
    <r>
      <t>–</t>
    </r>
    <r>
      <rPr>
        <sz val="10"/>
        <rFont val="Times New Roman"/>
        <family val="1"/>
      </rPr>
      <t>       Krótkoterminowego</t>
    </r>
  </si>
  <si>
    <r>
      <t>–</t>
    </r>
    <r>
      <rPr>
        <sz val="10"/>
        <rFont val="Times New Roman"/>
        <family val="1"/>
      </rPr>
      <t>       odsetki</t>
    </r>
  </si>
  <si>
    <r>
      <t>–</t>
    </r>
    <r>
      <rPr>
        <sz val="10"/>
        <rFont val="Times New Roman"/>
        <family val="1"/>
      </rPr>
      <t>       długoterminowej</t>
    </r>
  </si>
  <si>
    <t>Tytuł dłużny</t>
  </si>
  <si>
    <t>Wyemitowane papiery wartościowe</t>
  </si>
  <si>
    <t>Kredyty: - długoterminowe</t>
  </si>
  <si>
    <t>-krótkoterminowe</t>
  </si>
  <si>
    <t>Pożyczki:  - długoterminowe</t>
  </si>
  <si>
    <t xml:space="preserve">                  - krótkoterminowe</t>
  </si>
  <si>
    <t>Przyjęte depozyty</t>
  </si>
  <si>
    <t>Wymagalne zobowiązania:</t>
  </si>
  <si>
    <t>a)      jednostek budżetowych</t>
  </si>
  <si>
    <t>b)      pozostałych jednostek (zakładów budżetowych, gospodarstw pomocniczych, funduszy), wynikające z: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</si>
  <si>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</si>
  <si>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</si>
  <si>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</si>
  <si>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</si>
  <si>
    <t>Ogółem kwota zadłużenia</t>
  </si>
  <si>
    <t>Prognozowane dochody budżetowe</t>
  </si>
  <si>
    <t>Procentowy wskaźnik zadłużenia w stosunku do planowanych dochodów</t>
  </si>
  <si>
    <t>Kwota długu na dzień 31.12.2008r. */</t>
  </si>
  <si>
    <t>Prognozowane kwoty długu na 2009 rok i lata następne</t>
  </si>
  <si>
    <t>Prognozowane spłaty zobowiązań na 2009 rok i lata następne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</si>
</sst>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MingLiU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center" wrapText="1" indent="6"/>
    </xf>
    <xf numFmtId="165" fontId="6" fillId="0" borderId="4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3"/>
    </xf>
    <xf numFmtId="165" fontId="7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3"/>
    </xf>
    <xf numFmtId="165" fontId="7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0" fillId="0" borderId="1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5" fontId="6" fillId="0" borderId="9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9\Kredyty%20i%20po&#380;yczki%202009\Kredy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9\Kredyty%20i%20po&#380;yczki%202009\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kredytów"/>
      <sheetName val="BOŚ 908 300"/>
      <sheetName val="BOŚ 499 390"/>
      <sheetName val="2008"/>
      <sheetName val="Rezerwa"/>
      <sheetName val="Rezerwa (2)"/>
      <sheetName val="Rezerwa (3)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90800</v>
          </cell>
          <cell r="E9">
            <v>92541.51599999999</v>
          </cell>
        </row>
        <row r="24">
          <cell r="E24">
            <v>59205.045000000006</v>
          </cell>
        </row>
        <row r="29">
          <cell r="E29">
            <v>148547.90750000003</v>
          </cell>
        </row>
        <row r="34">
          <cell r="C34">
            <v>323000</v>
          </cell>
          <cell r="E34">
            <v>125647.2075</v>
          </cell>
        </row>
        <row r="39">
          <cell r="C39">
            <v>323000</v>
          </cell>
          <cell r="E39">
            <v>102746.5075</v>
          </cell>
        </row>
        <row r="44">
          <cell r="C44">
            <v>239800</v>
          </cell>
          <cell r="E44">
            <v>82057.8875</v>
          </cell>
        </row>
        <row r="49">
          <cell r="C49">
            <v>239800</v>
          </cell>
          <cell r="E49">
            <v>65056.0675</v>
          </cell>
        </row>
        <row r="54">
          <cell r="E54">
            <v>49261.32000000001</v>
          </cell>
        </row>
        <row r="59">
          <cell r="C59">
            <v>149000</v>
          </cell>
          <cell r="E59">
            <v>38294.8625</v>
          </cell>
        </row>
        <row r="64">
          <cell r="C64">
            <v>149000</v>
          </cell>
          <cell r="E64">
            <v>27730.762500000004</v>
          </cell>
        </row>
        <row r="69">
          <cell r="C69">
            <v>149000</v>
          </cell>
          <cell r="E69">
            <v>17166.6625</v>
          </cell>
        </row>
        <row r="74">
          <cell r="C74">
            <v>149000</v>
          </cell>
          <cell r="D74">
            <v>0</v>
          </cell>
          <cell r="E74">
            <v>6602.562500000001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pożyczek"/>
      <sheetName val="PT03008"/>
      <sheetName val="PT04022"/>
      <sheetName val="PT05010"/>
      <sheetName val="PT06050"/>
      <sheetName val="PT06027"/>
      <sheetName val="PT06051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9">
          <cell r="C9">
            <v>87560</v>
          </cell>
          <cell r="E9">
            <v>96564.5082</v>
          </cell>
        </row>
        <row r="24">
          <cell r="C24">
            <v>181630.35714285716</v>
          </cell>
          <cell r="D24">
            <v>987183.1128571427</v>
          </cell>
        </row>
        <row r="29">
          <cell r="C29">
            <v>247747.21428571432</v>
          </cell>
          <cell r="E29">
            <v>53656.674449999984</v>
          </cell>
        </row>
        <row r="34">
          <cell r="C34">
            <v>217290.1842857143</v>
          </cell>
          <cell r="E34">
            <v>39013.90549285711</v>
          </cell>
        </row>
        <row r="39">
          <cell r="C39">
            <v>114007.21428571429</v>
          </cell>
          <cell r="E39">
            <v>28763.58053571426</v>
          </cell>
        </row>
        <row r="44">
          <cell r="C44">
            <v>114007.21428571429</v>
          </cell>
          <cell r="E44">
            <v>21923.147678571404</v>
          </cell>
        </row>
        <row r="49">
          <cell r="C49">
            <v>114007.21428571429</v>
          </cell>
          <cell r="E49">
            <v>15082.714821428544</v>
          </cell>
        </row>
        <row r="54">
          <cell r="C54">
            <v>114007.21428571429</v>
          </cell>
          <cell r="E54">
            <v>8242.281964285685</v>
          </cell>
        </row>
        <row r="59">
          <cell r="C59">
            <v>66116.85714285714</v>
          </cell>
          <cell r="E59">
            <v>2479.3821428571123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5" zoomScaleNormal="95" workbookViewId="0" topLeftCell="A1">
      <selection activeCell="C22" sqref="C22"/>
    </sheetView>
  </sheetViews>
  <sheetFormatPr defaultColWidth="9.140625" defaultRowHeight="12.75"/>
  <cols>
    <col min="1" max="1" width="5.140625" style="14" customWidth="1"/>
    <col min="2" max="2" width="26.140625" style="14" customWidth="1"/>
    <col min="3" max="14" width="9.28125" style="14" customWidth="1"/>
    <col min="15" max="16384" width="9.140625" style="14" customWidth="1"/>
  </cols>
  <sheetData>
    <row r="1" spans="1:14" ht="15.7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>
      <c r="A2" s="4" t="s">
        <v>0</v>
      </c>
      <c r="B2" s="45" t="s">
        <v>16</v>
      </c>
      <c r="C2" s="4" t="s">
        <v>33</v>
      </c>
      <c r="D2" s="3">
        <v>2009</v>
      </c>
      <c r="E2" s="3">
        <f aca="true" t="shared" si="0" ref="E2:K2">D2+1</f>
        <v>2010</v>
      </c>
      <c r="F2" s="3">
        <f t="shared" si="0"/>
        <v>2011</v>
      </c>
      <c r="G2" s="3">
        <f t="shared" si="0"/>
        <v>2012</v>
      </c>
      <c r="H2" s="3">
        <f t="shared" si="0"/>
        <v>2013</v>
      </c>
      <c r="I2" s="3">
        <f t="shared" si="0"/>
        <v>2014</v>
      </c>
      <c r="J2" s="3">
        <f t="shared" si="0"/>
        <v>2015</v>
      </c>
      <c r="K2" s="3">
        <f t="shared" si="0"/>
        <v>2016</v>
      </c>
      <c r="L2" s="3">
        <f>K2+1</f>
        <v>2017</v>
      </c>
      <c r="M2" s="3">
        <f>L2+1</f>
        <v>2018</v>
      </c>
      <c r="N2" s="3">
        <f>M2+1</f>
        <v>2019</v>
      </c>
    </row>
    <row r="3" spans="1:14" ht="15.75">
      <c r="A3" s="15">
        <v>1</v>
      </c>
      <c r="B3" s="15">
        <v>2</v>
      </c>
      <c r="C3" s="16">
        <v>4</v>
      </c>
      <c r="D3" s="16">
        <v>6</v>
      </c>
      <c r="E3" s="16">
        <v>7</v>
      </c>
      <c r="F3" s="16">
        <v>8</v>
      </c>
      <c r="G3" s="16">
        <v>9</v>
      </c>
      <c r="H3" s="16">
        <v>10</v>
      </c>
      <c r="I3" s="16">
        <v>11</v>
      </c>
      <c r="J3" s="16">
        <v>12</v>
      </c>
      <c r="K3" s="16">
        <v>13</v>
      </c>
      <c r="L3" s="16">
        <v>13</v>
      </c>
      <c r="M3" s="16">
        <v>13</v>
      </c>
      <c r="N3" s="16">
        <v>13</v>
      </c>
    </row>
    <row r="4" spans="1:14" ht="25.5">
      <c r="A4" s="7">
        <v>1</v>
      </c>
      <c r="B4" s="17" t="s">
        <v>17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14" ht="12.75">
      <c r="A5" s="52">
        <v>2</v>
      </c>
      <c r="B5" s="19" t="s">
        <v>18</v>
      </c>
      <c r="C5" s="20">
        <v>900300</v>
      </c>
      <c r="D5" s="20">
        <v>2216268</v>
      </c>
      <c r="E5" s="20">
        <f>D5-'Spłata zobowiązań'!E7</f>
        <v>1893268</v>
      </c>
      <c r="F5" s="20">
        <f>E5-'Spłata zobowiązań'!F7</f>
        <v>1570268</v>
      </c>
      <c r="G5" s="20">
        <f>F5-'Spłata zobowiązań'!G7</f>
        <v>1247268</v>
      </c>
      <c r="H5" s="20">
        <f>G5-'Spłata zobowiązań'!H7</f>
        <v>1007468</v>
      </c>
      <c r="I5" s="20">
        <f>H5-'Spłata zobowiązań'!I7</f>
        <v>767668</v>
      </c>
      <c r="J5" s="20">
        <f>I5-'Spłata zobowiązań'!J7</f>
        <v>596000</v>
      </c>
      <c r="K5" s="20">
        <f>J5-'Spłata zobowiązań'!K7</f>
        <v>447000</v>
      </c>
      <c r="L5" s="20">
        <f>K5-'Spłata zobowiązań'!L7</f>
        <v>298000</v>
      </c>
      <c r="M5" s="20">
        <f>L5-'Spłata zobowiązań'!M7</f>
        <v>149000</v>
      </c>
      <c r="N5" s="21">
        <f>'[1]Zestawienie kredytów'!$D$74</f>
        <v>0</v>
      </c>
    </row>
    <row r="6" spans="1:14" ht="12.75">
      <c r="A6" s="52"/>
      <c r="B6" s="22" t="s">
        <v>19</v>
      </c>
      <c r="C6" s="23">
        <v>0</v>
      </c>
      <c r="D6" s="23">
        <v>0</v>
      </c>
      <c r="E6" s="23">
        <v>0</v>
      </c>
      <c r="F6" s="23">
        <v>0</v>
      </c>
      <c r="G6" s="25">
        <v>0</v>
      </c>
      <c r="H6" s="25">
        <v>0</v>
      </c>
      <c r="I6" s="25">
        <v>0</v>
      </c>
      <c r="J6" s="23">
        <v>0</v>
      </c>
      <c r="K6" s="44">
        <v>0</v>
      </c>
      <c r="L6" s="44">
        <v>0</v>
      </c>
      <c r="M6" s="44">
        <v>0</v>
      </c>
      <c r="N6" s="44">
        <v>0</v>
      </c>
    </row>
    <row r="7" spans="1:14" ht="12.75">
      <c r="A7" s="52">
        <v>3</v>
      </c>
      <c r="B7" s="26" t="s">
        <v>20</v>
      </c>
      <c r="C7" s="24">
        <v>705995.47</v>
      </c>
      <c r="D7" s="24">
        <f>'[2]Zestawienie pożyczek'!$D$24</f>
        <v>987183.1128571427</v>
      </c>
      <c r="E7" s="24">
        <f>D7-'Spłata zobowiązań'!E11</f>
        <v>739435.8985714284</v>
      </c>
      <c r="F7" s="24">
        <f>E7-'Spłata zobowiązań'!F11</f>
        <v>522145.7142857141</v>
      </c>
      <c r="G7" s="24">
        <f>F7-'Spłata zobowiązań'!G11</f>
        <v>408138.49999999977</v>
      </c>
      <c r="H7" s="24">
        <f>G7-'Spłata zobowiązań'!H11</f>
        <v>294131.28571428545</v>
      </c>
      <c r="I7" s="24">
        <f>H7-'Spłata zobowiązań'!I11</f>
        <v>180124.07142857116</v>
      </c>
      <c r="J7" s="24">
        <f>I7-'Spłata zobowiązań'!J11</f>
        <v>66116.85714285687</v>
      </c>
      <c r="K7" s="24">
        <f>J7-'Spłata zobowiązań'!K11</f>
        <v>-2.764863893389702E-10</v>
      </c>
      <c r="L7" s="24">
        <f>'[2]Zestawienie pożyczek'!$D$64</f>
        <v>0</v>
      </c>
      <c r="M7" s="24">
        <f>'[2]Zestawienie pożyczek'!$D$69</f>
        <v>0</v>
      </c>
      <c r="N7" s="24">
        <f>'[2]Zestawienie pożyczek'!$D$74</f>
        <v>0</v>
      </c>
    </row>
    <row r="8" spans="1:14" ht="12.75">
      <c r="A8" s="52"/>
      <c r="B8" s="27" t="s">
        <v>21</v>
      </c>
      <c r="C8" s="25">
        <v>0</v>
      </c>
      <c r="D8" s="25">
        <v>0</v>
      </c>
      <c r="E8" s="25">
        <v>0</v>
      </c>
      <c r="F8" s="23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ht="12.75">
      <c r="A9" s="7">
        <v>4</v>
      </c>
      <c r="B9" s="28" t="s">
        <v>22</v>
      </c>
      <c r="C9" s="29">
        <v>0</v>
      </c>
      <c r="D9" s="29">
        <v>0</v>
      </c>
      <c r="E9" s="29">
        <v>0</v>
      </c>
      <c r="F9" s="29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ht="12.75">
      <c r="A10" s="52">
        <v>5</v>
      </c>
      <c r="B10" s="19" t="s">
        <v>23</v>
      </c>
      <c r="C10" s="21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2.75">
      <c r="A11" s="52"/>
      <c r="B11" s="30" t="s">
        <v>24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60" customHeight="1">
      <c r="A12" s="52"/>
      <c r="B12" s="30" t="s">
        <v>25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12.75">
      <c r="A13" s="52"/>
      <c r="B13" s="31" t="s">
        <v>26</v>
      </c>
      <c r="C13" s="32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12.75">
      <c r="A14" s="52"/>
      <c r="B14" s="31" t="s">
        <v>27</v>
      </c>
      <c r="C14" s="32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25.5">
      <c r="A15" s="52"/>
      <c r="B15" s="31" t="s">
        <v>28</v>
      </c>
      <c r="C15" s="32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ht="51">
      <c r="A16" s="52"/>
      <c r="B16" s="33" t="s">
        <v>29</v>
      </c>
      <c r="C16" s="3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12.75">
      <c r="A17" s="7">
        <v>6</v>
      </c>
      <c r="B17" s="27" t="s">
        <v>30</v>
      </c>
      <c r="C17" s="25">
        <f aca="true" t="shared" si="1" ref="C17:K17">C4+C5+C6+C7+C8+C9+C10</f>
        <v>1606295.47</v>
      </c>
      <c r="D17" s="25">
        <f t="shared" si="1"/>
        <v>3203451.1128571425</v>
      </c>
      <c r="E17" s="25">
        <f t="shared" si="1"/>
        <v>2632703.8985714284</v>
      </c>
      <c r="F17" s="25">
        <f t="shared" si="1"/>
        <v>2092413.714285714</v>
      </c>
      <c r="G17" s="25">
        <f t="shared" si="1"/>
        <v>1655406.4999999998</v>
      </c>
      <c r="H17" s="25">
        <f t="shared" si="1"/>
        <v>1301599.2857142854</v>
      </c>
      <c r="I17" s="25">
        <f t="shared" si="1"/>
        <v>947792.0714285711</v>
      </c>
      <c r="J17" s="25">
        <f t="shared" si="1"/>
        <v>662116.8571428568</v>
      </c>
      <c r="K17" s="25">
        <f t="shared" si="1"/>
        <v>446999.9999999997</v>
      </c>
      <c r="L17" s="25">
        <f>L4+L5+L6+L7+L8+L9+L10</f>
        <v>298000</v>
      </c>
      <c r="M17" s="25">
        <f>M4+M5+M6+M7+M8+M9+M10</f>
        <v>149000</v>
      </c>
      <c r="N17" s="25">
        <f>N4+N5+N6+N7+N8+N9+N10</f>
        <v>0</v>
      </c>
    </row>
    <row r="18" spans="1:14" ht="25.5">
      <c r="A18" s="7">
        <v>7</v>
      </c>
      <c r="B18" s="35" t="s">
        <v>31</v>
      </c>
      <c r="C18" s="29">
        <v>14846895</v>
      </c>
      <c r="D18" s="29">
        <v>14626564</v>
      </c>
      <c r="E18" s="29">
        <f aca="true" t="shared" si="2" ref="E18:K18">D18+(D18*3%)</f>
        <v>15065360.92</v>
      </c>
      <c r="F18" s="29">
        <f t="shared" si="2"/>
        <v>15517321.7476</v>
      </c>
      <c r="G18" s="29">
        <f t="shared" si="2"/>
        <v>15982841.400028</v>
      </c>
      <c r="H18" s="29">
        <f t="shared" si="2"/>
        <v>16462326.64202884</v>
      </c>
      <c r="I18" s="29">
        <f t="shared" si="2"/>
        <v>16956196.441289704</v>
      </c>
      <c r="J18" s="29">
        <f t="shared" si="2"/>
        <v>17464882.334528394</v>
      </c>
      <c r="K18" s="29">
        <f t="shared" si="2"/>
        <v>17988828.804564245</v>
      </c>
      <c r="L18" s="29">
        <f>K18+(K18*3%)</f>
        <v>18528493.668701172</v>
      </c>
      <c r="M18" s="29">
        <f>L18+(L18*3%)</f>
        <v>19084348.478762206</v>
      </c>
      <c r="N18" s="29">
        <f>M18+(M18*3%)</f>
        <v>19656878.93312507</v>
      </c>
    </row>
    <row r="19" spans="1:14" ht="38.25">
      <c r="A19" s="8">
        <v>8</v>
      </c>
      <c r="B19" s="36" t="s">
        <v>32</v>
      </c>
      <c r="C19" s="37">
        <f aca="true" t="shared" si="3" ref="C19:K19">C17/C18</f>
        <v>0.10819066680272205</v>
      </c>
      <c r="D19" s="37">
        <f t="shared" si="3"/>
        <v>0.21901597072676415</v>
      </c>
      <c r="E19" s="37">
        <f t="shared" si="3"/>
        <v>0.17475212924214686</v>
      </c>
      <c r="F19" s="37">
        <f t="shared" si="3"/>
        <v>0.13484374097027013</v>
      </c>
      <c r="G19" s="37">
        <f t="shared" si="3"/>
        <v>0.10357398028094678</v>
      </c>
      <c r="H19" s="37">
        <f t="shared" si="3"/>
        <v>0.07906532982957958</v>
      </c>
      <c r="I19" s="37">
        <f t="shared" si="3"/>
        <v>0.055896502184925215</v>
      </c>
      <c r="J19" s="37">
        <f t="shared" si="3"/>
        <v>0.03791132653861856</v>
      </c>
      <c r="K19" s="37">
        <f t="shared" si="3"/>
        <v>0.024848755016590292</v>
      </c>
      <c r="L19" s="37">
        <f>L17/L18</f>
        <v>0.01608333658031735</v>
      </c>
      <c r="M19" s="37">
        <f>M17/M18</f>
        <v>0.007807444941901627</v>
      </c>
      <c r="N19" s="37">
        <f>N17/N18</f>
        <v>0</v>
      </c>
    </row>
    <row r="21" spans="4:14" ht="12.75">
      <c r="D21" s="50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2.75">
      <c r="A22" s="38"/>
      <c r="B22" s="3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</sheetData>
  <mergeCells count="4">
    <mergeCell ref="A1:N1"/>
    <mergeCell ref="A10:A16"/>
    <mergeCell ref="A7:A8"/>
    <mergeCell ref="A5:A6"/>
  </mergeCells>
  <printOptions/>
  <pageMargins left="0.1968503937007874" right="0" top="1.1811023622047245" bottom="0.2362204724409449" header="0.5118110236220472" footer="0.35433070866141736"/>
  <pageSetup orientation="landscape" paperSize="9" r:id="rId1"/>
  <headerFooter alignWithMargins="0">
    <oddHeader xml:space="preserve">&amp;RZałącznik nr 7
do Uchwały XXVI/156/08 
Rady Gminy Brodnica
z dnia 30 grudnia 2008r  </oddHeader>
    <oddFooter>&amp;L
*kwota zaciągniętego długu w roku 2008 i latach poprzedzających po uwzględnienu spłat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95" zoomScaleNormal="95" workbookViewId="0" topLeftCell="O1">
      <selection activeCell="A1" sqref="A1:N16384"/>
    </sheetView>
  </sheetViews>
  <sheetFormatPr defaultColWidth="9.140625" defaultRowHeight="12.75"/>
  <cols>
    <col min="1" max="1" width="4.7109375" style="0" hidden="1" customWidth="1"/>
    <col min="2" max="2" width="25.57421875" style="0" hidden="1" customWidth="1"/>
    <col min="3" max="3" width="11.00390625" style="0" hidden="1" customWidth="1"/>
    <col min="4" max="14" width="10.140625" style="0" hidden="1" customWidth="1"/>
  </cols>
  <sheetData>
    <row r="1" ht="20.25">
      <c r="A1" s="1"/>
    </row>
    <row r="2" spans="1:14" ht="2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5.75">
      <c r="A3" s="2"/>
    </row>
    <row r="4" spans="1:14" ht="19.5" customHeight="1">
      <c r="A4" s="46" t="s">
        <v>0</v>
      </c>
      <c r="B4" s="47" t="s">
        <v>1</v>
      </c>
      <c r="C4" s="3">
        <v>2006</v>
      </c>
      <c r="D4" s="3">
        <v>2009</v>
      </c>
      <c r="E4" s="3">
        <f aca="true" t="shared" si="0" ref="E4:K4">D4+1</f>
        <v>2010</v>
      </c>
      <c r="F4" s="3">
        <f t="shared" si="0"/>
        <v>2011</v>
      </c>
      <c r="G4" s="3">
        <f t="shared" si="0"/>
        <v>2012</v>
      </c>
      <c r="H4" s="3">
        <f t="shared" si="0"/>
        <v>2013</v>
      </c>
      <c r="I4" s="3">
        <f t="shared" si="0"/>
        <v>2014</v>
      </c>
      <c r="J4" s="3">
        <f t="shared" si="0"/>
        <v>2015</v>
      </c>
      <c r="K4" s="3">
        <f t="shared" si="0"/>
        <v>2016</v>
      </c>
      <c r="L4" s="3">
        <f>K4+1</f>
        <v>2017</v>
      </c>
      <c r="M4" s="3">
        <f>L4+1</f>
        <v>2018</v>
      </c>
      <c r="N4" s="3">
        <f>M4+1</f>
        <v>2019</v>
      </c>
    </row>
    <row r="5" spans="1:14" ht="12.75" customHeight="1">
      <c r="A5" s="3">
        <v>1</v>
      </c>
      <c r="B5" s="3">
        <v>2</v>
      </c>
      <c r="C5" s="3">
        <v>5</v>
      </c>
      <c r="D5" s="3">
        <v>7</v>
      </c>
      <c r="E5" s="3">
        <v>8</v>
      </c>
      <c r="F5" s="3">
        <v>9</v>
      </c>
      <c r="G5" s="3">
        <v>10</v>
      </c>
      <c r="H5" s="3">
        <v>11</v>
      </c>
      <c r="I5" s="3">
        <v>12</v>
      </c>
      <c r="J5" s="3">
        <v>13</v>
      </c>
      <c r="K5" s="3">
        <v>14</v>
      </c>
      <c r="L5" s="3">
        <v>15</v>
      </c>
      <c r="M5" s="3">
        <v>16</v>
      </c>
      <c r="N5" s="3">
        <v>17</v>
      </c>
    </row>
    <row r="6" spans="1:14" ht="16.5" customHeight="1">
      <c r="A6" s="54">
        <v>1</v>
      </c>
      <c r="B6" s="40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6.5" customHeight="1">
      <c r="A7" s="54"/>
      <c r="B7" s="41" t="s">
        <v>12</v>
      </c>
      <c r="C7" s="5">
        <f>'[1]Zestawienie kredytów'!$C$9</f>
        <v>90800</v>
      </c>
      <c r="D7" s="5">
        <v>174032</v>
      </c>
      <c r="E7" s="5">
        <v>323000</v>
      </c>
      <c r="F7" s="5">
        <f>'[1]Zestawienie kredytów'!$C$34</f>
        <v>323000</v>
      </c>
      <c r="G7" s="5">
        <f>'[1]Zestawienie kredytów'!$C$39</f>
        <v>323000</v>
      </c>
      <c r="H7" s="5">
        <f>'[1]Zestawienie kredytów'!$C$44</f>
        <v>239800</v>
      </c>
      <c r="I7" s="5">
        <f>'[1]Zestawienie kredytów'!$C$49</f>
        <v>239800</v>
      </c>
      <c r="J7" s="5">
        <v>171668</v>
      </c>
      <c r="K7" s="5">
        <f>'[1]Zestawienie kredytów'!$C$59</f>
        <v>149000</v>
      </c>
      <c r="L7" s="5">
        <f>'[1]Zestawienie kredytów'!$C$64</f>
        <v>149000</v>
      </c>
      <c r="M7" s="5">
        <f>'[1]Zestawienie kredytów'!$C$69</f>
        <v>149000</v>
      </c>
      <c r="N7" s="5">
        <f>'[1]Zestawienie kredytów'!$C$74</f>
        <v>149000</v>
      </c>
    </row>
    <row r="8" spans="1:14" ht="16.5" customHeight="1">
      <c r="A8" s="54"/>
      <c r="B8" s="41" t="s">
        <v>13</v>
      </c>
      <c r="C8" s="5" t="s">
        <v>3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5" t="s">
        <v>3</v>
      </c>
    </row>
    <row r="9" spans="1:14" ht="16.5" customHeight="1">
      <c r="A9" s="54"/>
      <c r="B9" s="41" t="s">
        <v>14</v>
      </c>
      <c r="C9" s="5">
        <f>'[1]Zestawienie kredytów'!$E$9</f>
        <v>92541.51599999999</v>
      </c>
      <c r="D9" s="5">
        <f>'[1]Zestawienie kredytów'!$E$24</f>
        <v>59205.045000000006</v>
      </c>
      <c r="E9" s="5">
        <f>'[1]Zestawienie kredytów'!$E$29</f>
        <v>148547.90750000003</v>
      </c>
      <c r="F9" s="5">
        <f>'[1]Zestawienie kredytów'!$E$34</f>
        <v>125647.2075</v>
      </c>
      <c r="G9" s="5">
        <f>'[1]Zestawienie kredytów'!$E$39</f>
        <v>102746.5075</v>
      </c>
      <c r="H9" s="5">
        <f>'[1]Zestawienie kredytów'!$E$44</f>
        <v>82057.8875</v>
      </c>
      <c r="I9" s="5">
        <f>'[1]Zestawienie kredytów'!$E$49</f>
        <v>65056.0675</v>
      </c>
      <c r="J9" s="5">
        <f>'[1]Zestawienie kredytów'!$E$54</f>
        <v>49261.32000000001</v>
      </c>
      <c r="K9" s="5">
        <f>'[1]Zestawienie kredytów'!$E$59</f>
        <v>38294.8625</v>
      </c>
      <c r="L9" s="5">
        <f>'[1]Zestawienie kredytów'!$E$64</f>
        <v>27730.762500000004</v>
      </c>
      <c r="M9" s="5">
        <f>'[1]Zestawienie kredytów'!$E$69</f>
        <v>17166.6625</v>
      </c>
      <c r="N9" s="5">
        <f>'[1]Zestawienie kredytów'!$E$74</f>
        <v>6602.562500000001</v>
      </c>
    </row>
    <row r="10" spans="1:14" ht="16.5" customHeight="1">
      <c r="A10" s="54">
        <v>2</v>
      </c>
      <c r="B10" s="40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6.5" customHeight="1">
      <c r="A11" s="54"/>
      <c r="B11" s="41" t="s">
        <v>15</v>
      </c>
      <c r="C11" s="5">
        <f>'[2]Zestawienie pożyczek'!$C$9</f>
        <v>87560</v>
      </c>
      <c r="D11" s="5">
        <f>'[2]Zestawienie pożyczek'!$C$24</f>
        <v>181630.35714285716</v>
      </c>
      <c r="E11" s="5">
        <f>'[2]Zestawienie pożyczek'!$C$29</f>
        <v>247747.21428571432</v>
      </c>
      <c r="F11" s="5">
        <f>'[2]Zestawienie pożyczek'!$C$34</f>
        <v>217290.1842857143</v>
      </c>
      <c r="G11" s="5">
        <f>'[2]Zestawienie pożyczek'!$C$39</f>
        <v>114007.21428571429</v>
      </c>
      <c r="H11" s="5">
        <f>'[2]Zestawienie pożyczek'!$C$44</f>
        <v>114007.21428571429</v>
      </c>
      <c r="I11" s="5">
        <f>'[2]Zestawienie pożyczek'!$C$49</f>
        <v>114007.21428571429</v>
      </c>
      <c r="J11" s="5">
        <f>'[2]Zestawienie pożyczek'!$C$54</f>
        <v>114007.21428571429</v>
      </c>
      <c r="K11" s="5">
        <f>'[2]Zestawienie pożyczek'!$C$59</f>
        <v>66116.85714285714</v>
      </c>
      <c r="L11" s="5">
        <f>'[2]Zestawienie pożyczek'!$C$64</f>
        <v>0</v>
      </c>
      <c r="M11" s="5">
        <f>'[2]Zestawienie pożyczek'!$C$69</f>
        <v>0</v>
      </c>
      <c r="N11" s="5">
        <f>'[2]Zestawienie pożyczek'!$C$74</f>
        <v>0</v>
      </c>
    </row>
    <row r="12" spans="1:14" ht="16.5" customHeight="1">
      <c r="A12" s="54"/>
      <c r="B12" s="41" t="s">
        <v>14</v>
      </c>
      <c r="C12" s="5">
        <f>'[2]Zestawienie pożyczek'!$E$9</f>
        <v>96564.5082</v>
      </c>
      <c r="D12" s="5">
        <f>100000-D9</f>
        <v>40794.954999999994</v>
      </c>
      <c r="E12" s="5">
        <f>'[2]Zestawienie pożyczek'!$E$29</f>
        <v>53656.674449999984</v>
      </c>
      <c r="F12" s="5">
        <f>'[2]Zestawienie pożyczek'!$E$34</f>
        <v>39013.90549285711</v>
      </c>
      <c r="G12" s="5">
        <f>'[2]Zestawienie pożyczek'!$E$39</f>
        <v>28763.58053571426</v>
      </c>
      <c r="H12" s="5">
        <f>'[2]Zestawienie pożyczek'!$E$44</f>
        <v>21923.147678571404</v>
      </c>
      <c r="I12" s="5">
        <f>'[2]Zestawienie pożyczek'!$E$49</f>
        <v>15082.714821428544</v>
      </c>
      <c r="J12" s="5">
        <f>'[2]Zestawienie pożyczek'!$E$54</f>
        <v>8242.281964285685</v>
      </c>
      <c r="K12" s="5">
        <f>'[2]Zestawienie pożyczek'!$E$59</f>
        <v>2479.3821428571123</v>
      </c>
      <c r="L12" s="5">
        <f>'[2]Zestawienie pożyczek'!$E$64</f>
        <v>0</v>
      </c>
      <c r="M12" s="5">
        <f>'[2]Zestawienie pożyczek'!$E$69</f>
        <v>0</v>
      </c>
      <c r="N12" s="5">
        <f>'[2]Zestawienie pożyczek'!$E$74</f>
        <v>0</v>
      </c>
    </row>
    <row r="13" spans="1:14" ht="25.5">
      <c r="A13" s="4">
        <v>3</v>
      </c>
      <c r="B13" s="40" t="s">
        <v>5</v>
      </c>
      <c r="C13" s="5">
        <v>15000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6.5" customHeight="1">
      <c r="A14" s="7">
        <v>4</v>
      </c>
      <c r="B14" s="42" t="s">
        <v>6</v>
      </c>
      <c r="C14" s="5">
        <f aca="true" t="shared" si="1" ref="C14:K14">C7+C9+C11+C12+C13</f>
        <v>382466.0242</v>
      </c>
      <c r="D14" s="5">
        <f t="shared" si="1"/>
        <v>455662.3571428572</v>
      </c>
      <c r="E14" s="5">
        <f t="shared" si="1"/>
        <v>772951.7962357142</v>
      </c>
      <c r="F14" s="5">
        <f t="shared" si="1"/>
        <v>704951.2972785714</v>
      </c>
      <c r="G14" s="5">
        <f t="shared" si="1"/>
        <v>568517.3023214285</v>
      </c>
      <c r="H14" s="5">
        <f t="shared" si="1"/>
        <v>457788.2494642857</v>
      </c>
      <c r="I14" s="5">
        <f t="shared" si="1"/>
        <v>433945.99660714285</v>
      </c>
      <c r="J14" s="5">
        <f t="shared" si="1"/>
        <v>343178.81625</v>
      </c>
      <c r="K14" s="5">
        <f t="shared" si="1"/>
        <v>255891.10178571427</v>
      </c>
      <c r="L14" s="5">
        <f>L7+L9+L11+L12+L13</f>
        <v>176730.7625</v>
      </c>
      <c r="M14" s="5">
        <f>M7+M9+M11+M12+M13</f>
        <v>166166.6625</v>
      </c>
      <c r="N14" s="5">
        <f>N7+N9+N11+N12+N13</f>
        <v>155602.5625</v>
      </c>
    </row>
    <row r="15" spans="1:14" ht="24.75" customHeight="1">
      <c r="A15" s="7">
        <v>5</v>
      </c>
      <c r="B15" s="40" t="s">
        <v>7</v>
      </c>
      <c r="C15" s="5">
        <f>Dług!C18</f>
        <v>14846895</v>
      </c>
      <c r="D15" s="5">
        <f>Dług!D18</f>
        <v>14626564</v>
      </c>
      <c r="E15" s="5">
        <f>Dług!E18</f>
        <v>15065360.92</v>
      </c>
      <c r="F15" s="5">
        <f>Dług!F18</f>
        <v>15517321.7476</v>
      </c>
      <c r="G15" s="5">
        <f>Dług!G18</f>
        <v>15982841.400028</v>
      </c>
      <c r="H15" s="5">
        <f>Dług!H18</f>
        <v>16462326.64202884</v>
      </c>
      <c r="I15" s="5">
        <f>Dług!I18</f>
        <v>16956196.441289704</v>
      </c>
      <c r="J15" s="5">
        <f>Dług!J18</f>
        <v>17464882.334528394</v>
      </c>
      <c r="K15" s="5">
        <f>Dług!K18</f>
        <v>17988828.804564245</v>
      </c>
      <c r="L15" s="5">
        <f>Dług!L18</f>
        <v>18528493.668701172</v>
      </c>
      <c r="M15" s="5">
        <f>Dług!M18</f>
        <v>19084348.478762206</v>
      </c>
      <c r="N15" s="5">
        <f>Dług!N18</f>
        <v>19656878.93312507</v>
      </c>
    </row>
    <row r="16" spans="1:14" ht="38.25">
      <c r="A16" s="8">
        <v>6</v>
      </c>
      <c r="B16" s="9" t="s">
        <v>8</v>
      </c>
      <c r="C16" s="10">
        <f aca="true" t="shared" si="2" ref="C16:K16">C14/C15</f>
        <v>0.025760674147692158</v>
      </c>
      <c r="D16" s="10">
        <f t="shared" si="2"/>
        <v>0.031153068973879115</v>
      </c>
      <c r="E16" s="10">
        <f t="shared" si="2"/>
        <v>0.05130655683194307</v>
      </c>
      <c r="F16" s="10">
        <f t="shared" si="2"/>
        <v>0.045429959418583514</v>
      </c>
      <c r="G16" s="10">
        <f t="shared" si="2"/>
        <v>0.03557047761985754</v>
      </c>
      <c r="H16" s="10">
        <f t="shared" si="2"/>
        <v>0.027808235094518036</v>
      </c>
      <c r="I16" s="10">
        <f t="shared" si="2"/>
        <v>0.025592177945665304</v>
      </c>
      <c r="J16" s="10">
        <f t="shared" si="2"/>
        <v>0.019649649489566223</v>
      </c>
      <c r="K16" s="10">
        <f t="shared" si="2"/>
        <v>0.014225000669348073</v>
      </c>
      <c r="L16" s="10">
        <f>L14/L15</f>
        <v>0.009538323279810832</v>
      </c>
      <c r="M16" s="10">
        <f>M14/M15</f>
        <v>0.008706960192270468</v>
      </c>
      <c r="N16" s="10">
        <f>N14/N15</f>
        <v>0.007915934316397711</v>
      </c>
    </row>
    <row r="17" spans="1:14" ht="16.5" customHeight="1">
      <c r="A17" s="11"/>
      <c r="B17" s="12" t="s">
        <v>9</v>
      </c>
      <c r="C17" s="43">
        <f aca="true" t="shared" si="3" ref="C17:K17">C7+C11+C13</f>
        <v>193360</v>
      </c>
      <c r="D17" s="43">
        <f t="shared" si="3"/>
        <v>355662.35714285716</v>
      </c>
      <c r="E17" s="43">
        <f t="shared" si="3"/>
        <v>570747.2142857143</v>
      </c>
      <c r="F17" s="43">
        <f t="shared" si="3"/>
        <v>540290.1842857143</v>
      </c>
      <c r="G17" s="43">
        <f t="shared" si="3"/>
        <v>437007.2142857143</v>
      </c>
      <c r="H17" s="43">
        <f t="shared" si="3"/>
        <v>353807.2142857143</v>
      </c>
      <c r="I17" s="43">
        <f t="shared" si="3"/>
        <v>353807.2142857143</v>
      </c>
      <c r="J17" s="43">
        <f t="shared" si="3"/>
        <v>285675.2142857143</v>
      </c>
      <c r="K17" s="43">
        <f t="shared" si="3"/>
        <v>215116.85714285716</v>
      </c>
      <c r="L17" s="43">
        <f>L7+L11+L13</f>
        <v>149000</v>
      </c>
      <c r="M17" s="43">
        <f>M7+M11+M13</f>
        <v>149000</v>
      </c>
      <c r="N17" s="43">
        <f>N7+N11+N13</f>
        <v>149000</v>
      </c>
    </row>
    <row r="18" spans="1:14" ht="16.5" customHeight="1">
      <c r="A18" s="11"/>
      <c r="B18" s="12" t="s">
        <v>10</v>
      </c>
      <c r="C18" s="43">
        <f aca="true" t="shared" si="4" ref="C18:K18">C9+C12</f>
        <v>189106.02419999999</v>
      </c>
      <c r="D18" s="43">
        <f t="shared" si="4"/>
        <v>100000</v>
      </c>
      <c r="E18" s="43">
        <f t="shared" si="4"/>
        <v>202204.58195000002</v>
      </c>
      <c r="F18" s="43">
        <f t="shared" si="4"/>
        <v>164661.11299285712</v>
      </c>
      <c r="G18" s="43">
        <f t="shared" si="4"/>
        <v>131510.08803571426</v>
      </c>
      <c r="H18" s="43">
        <f t="shared" si="4"/>
        <v>103981.0351785714</v>
      </c>
      <c r="I18" s="43">
        <f t="shared" si="4"/>
        <v>80138.78232142855</v>
      </c>
      <c r="J18" s="43">
        <f t="shared" si="4"/>
        <v>57503.60196428569</v>
      </c>
      <c r="K18" s="43">
        <f t="shared" si="4"/>
        <v>40774.24464285711</v>
      </c>
      <c r="L18" s="43">
        <f>L9+L12</f>
        <v>27730.762500000004</v>
      </c>
      <c r="M18" s="43">
        <f>M9+M12</f>
        <v>17166.6625</v>
      </c>
      <c r="N18" s="43">
        <f>N9+N12</f>
        <v>6602.562500000001</v>
      </c>
    </row>
    <row r="19" ht="15.75">
      <c r="A19" s="2"/>
    </row>
    <row r="20" spans="1:4" ht="15.75">
      <c r="A20" s="2"/>
      <c r="C20" s="6">
        <f>C14+12000</f>
        <v>394466.0242</v>
      </c>
      <c r="D20" s="6">
        <f>D14+12000</f>
        <v>467662.3571428572</v>
      </c>
    </row>
    <row r="21" spans="3:4" ht="12.75">
      <c r="C21" s="13">
        <f>C20/C15</f>
        <v>0.02656892395345963</v>
      </c>
      <c r="D21" s="13">
        <f>D20/D15</f>
        <v>0.0319734940579932</v>
      </c>
    </row>
    <row r="23" spans="2:4" ht="12.75">
      <c r="B23" t="s">
        <v>11</v>
      </c>
      <c r="D23" s="6">
        <f>D9+D12</f>
        <v>100000</v>
      </c>
    </row>
    <row r="29" ht="12.75">
      <c r="C29">
        <v>8</v>
      </c>
    </row>
    <row r="30" ht="12.75">
      <c r="C30" t="e">
        <f>#REF!*#REF!</f>
        <v>#REF!</v>
      </c>
    </row>
    <row r="31" ht="12.75">
      <c r="C31" t="e">
        <f>#REF!*#REF!</f>
        <v>#REF!</v>
      </c>
    </row>
    <row r="32" ht="12.75">
      <c r="C32" t="e">
        <f>#REF!*#REF!</f>
        <v>#REF!</v>
      </c>
    </row>
  </sheetData>
  <mergeCells count="3">
    <mergeCell ref="A2:N2"/>
    <mergeCell ref="A10:A12"/>
    <mergeCell ref="A6:A9"/>
  </mergeCells>
  <printOptions/>
  <pageMargins left="0.1968503937007874" right="0.46" top="1.3779527559055118" bottom="0.984251968503937" header="0.5118110236220472" footer="0.5118110236220472"/>
  <pageSetup orientation="landscape" paperSize="9" r:id="rId1"/>
  <headerFooter alignWithMargins="0">
    <oddHeader xml:space="preserve">&amp;RZalacznik nr 6
do Uchwały Nr XXVI/156/08 
Rady Gminy Brodnica
z dnia 30 grudnia 2008r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 </cp:lastModifiedBy>
  <cp:lastPrinted>2009-01-02T09:10:14Z</cp:lastPrinted>
  <dcterms:created xsi:type="dcterms:W3CDTF">2006-08-29T11:01:44Z</dcterms:created>
  <dcterms:modified xsi:type="dcterms:W3CDTF">2009-01-02T09:12:25Z</dcterms:modified>
  <cp:category/>
  <cp:version/>
  <cp:contentType/>
  <cp:contentStatus/>
</cp:coreProperties>
</file>